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E:\Документы\Новая папка\Поправки\Бюджет 2026 август поправки\"/>
    </mc:Choice>
  </mc:AlternateContent>
  <bookViews>
    <workbookView xWindow="120" yWindow="120" windowWidth="28695" windowHeight="12525"/>
  </bookViews>
  <sheets>
    <sheet name="1" sheetId="11" r:id="rId1"/>
    <sheet name="2" sheetId="5" r:id="rId2"/>
    <sheet name="3" sheetId="38" r:id="rId3"/>
    <sheet name="4" sheetId="36" r:id="rId4"/>
    <sheet name="5" sheetId="48" r:id="rId5"/>
    <sheet name="6" sheetId="71" r:id="rId6"/>
    <sheet name="7" sheetId="68" r:id="rId7"/>
    <sheet name="8" sheetId="31" r:id="rId8"/>
    <sheet name="9" sheetId="70" r:id="rId9"/>
    <sheet name="10" sheetId="69" r:id="rId10"/>
  </sheets>
  <definedNames>
    <definedName name="_xlnm._FilterDatabase" localSheetId="3" hidden="1">'4'!$A$7:$J$873</definedName>
    <definedName name="_xlnm.Print_Titles" localSheetId="0">'1'!$16:$16</definedName>
    <definedName name="_xlnm.Print_Titles" localSheetId="2">'3'!$10:$11</definedName>
    <definedName name="_xlnm.Print_Titles" localSheetId="3">'4'!$7:$8</definedName>
    <definedName name="_xlnm.Print_Titles" localSheetId="4">'5'!$8:$9</definedName>
    <definedName name="_xlnm.Print_Area" localSheetId="0">'1'!$A$1:$E$82</definedName>
    <definedName name="_xlnm.Print_Area" localSheetId="9">'10'!$A$1:$F$21</definedName>
    <definedName name="_xlnm.Print_Area" localSheetId="1">'2'!$A$1:$F$63</definedName>
    <definedName name="_xlnm.Print_Area" localSheetId="2">'3'!$A$1:$K$860</definedName>
    <definedName name="_xlnm.Print_Area" localSheetId="3">'4'!$A$1:$L$873</definedName>
    <definedName name="_xlnm.Print_Area" localSheetId="4">'5'!$A$1:$L$255</definedName>
    <definedName name="_xlnm.Print_Area" localSheetId="5">'6'!$A$1:$E$13</definedName>
    <definedName name="_xlnm.Print_Area" localSheetId="6">'7'!$A$1:$F$21</definedName>
    <definedName name="_xlnm.Print_Area" localSheetId="7">'8'!$A$1:$E$36</definedName>
    <definedName name="_xlnm.Print_Area" localSheetId="8">'9'!$A$1:$G$21</definedName>
  </definedNames>
  <calcPr calcId="162913"/>
</workbook>
</file>

<file path=xl/calcChain.xml><?xml version="1.0" encoding="utf-8"?>
<calcChain xmlns="http://schemas.openxmlformats.org/spreadsheetml/2006/main">
  <c r="E12" i="71" l="1"/>
  <c r="D12" i="71"/>
  <c r="C12" i="71"/>
  <c r="E9" i="71"/>
  <c r="D9" i="71"/>
  <c r="C9" i="71"/>
  <c r="F21" i="68" l="1"/>
  <c r="E21" i="68"/>
  <c r="D21" i="68"/>
  <c r="E11" i="48" l="1"/>
  <c r="E199" i="48"/>
  <c r="F168" i="48"/>
  <c r="J169" i="48"/>
  <c r="G169" i="48"/>
  <c r="D169" i="48"/>
  <c r="L168" i="48"/>
  <c r="K168" i="48"/>
  <c r="I168" i="48"/>
  <c r="H168" i="48"/>
  <c r="D168" i="48"/>
  <c r="E168" i="48"/>
  <c r="J253" i="48"/>
  <c r="G253" i="48"/>
  <c r="D253" i="48"/>
  <c r="L252" i="48"/>
  <c r="K252" i="48"/>
  <c r="I252" i="48"/>
  <c r="H252" i="48"/>
  <c r="F252" i="48"/>
  <c r="E252" i="48"/>
  <c r="D252" i="48" s="1"/>
  <c r="I17" i="38"/>
  <c r="I101" i="38"/>
  <c r="H134" i="38"/>
  <c r="K133" i="38"/>
  <c r="K132" i="38" s="1"/>
  <c r="K131" i="38" s="1"/>
  <c r="J133" i="38"/>
  <c r="I133" i="38"/>
  <c r="H133" i="38" s="1"/>
  <c r="G133" i="38"/>
  <c r="G132" i="38" s="1"/>
  <c r="G131" i="38" s="1"/>
  <c r="J132" i="38"/>
  <c r="I132" i="38"/>
  <c r="H132" i="38" s="1"/>
  <c r="J131" i="38"/>
  <c r="I821" i="38"/>
  <c r="I836" i="38"/>
  <c r="H852" i="38"/>
  <c r="K851" i="38"/>
  <c r="J851" i="38"/>
  <c r="I851" i="38"/>
  <c r="H851" i="38" s="1"/>
  <c r="G851" i="38"/>
  <c r="K850" i="38"/>
  <c r="J850" i="38"/>
  <c r="J849" i="38" s="1"/>
  <c r="G850" i="38"/>
  <c r="G849" i="38" s="1"/>
  <c r="K849" i="38"/>
  <c r="J13" i="36"/>
  <c r="J78" i="36"/>
  <c r="J345" i="36"/>
  <c r="J413" i="36"/>
  <c r="I416" i="36"/>
  <c r="L415" i="36"/>
  <c r="L414" i="36" s="1"/>
  <c r="L413" i="36" s="1"/>
  <c r="K415" i="36"/>
  <c r="K414" i="36" s="1"/>
  <c r="K413" i="36" s="1"/>
  <c r="J415" i="36"/>
  <c r="I415" i="36" s="1"/>
  <c r="H415" i="36"/>
  <c r="H414" i="36"/>
  <c r="H413" i="36" s="1"/>
  <c r="I94" i="36"/>
  <c r="L93" i="36"/>
  <c r="L92" i="36" s="1"/>
  <c r="L91" i="36" s="1"/>
  <c r="K93" i="36"/>
  <c r="K92" i="36" s="1"/>
  <c r="K91" i="36" s="1"/>
  <c r="J93" i="36"/>
  <c r="H93" i="36"/>
  <c r="H92" i="36"/>
  <c r="H91" i="36" s="1"/>
  <c r="G168" i="48" l="1"/>
  <c r="J252" i="48"/>
  <c r="G252" i="48"/>
  <c r="J168" i="48"/>
  <c r="I131" i="38"/>
  <c r="H131" i="38" s="1"/>
  <c r="I850" i="38"/>
  <c r="I93" i="36"/>
  <c r="J414" i="36"/>
  <c r="J92" i="36"/>
  <c r="F21" i="70"/>
  <c r="E21" i="70"/>
  <c r="D21" i="70"/>
  <c r="H850" i="38" l="1"/>
  <c r="I849" i="38"/>
  <c r="H849" i="38" s="1"/>
  <c r="I413" i="36"/>
  <c r="I414" i="36"/>
  <c r="I92" i="36"/>
  <c r="J91" i="36"/>
  <c r="I91" i="36" s="1"/>
  <c r="I416" i="38"/>
  <c r="J96" i="36"/>
  <c r="H592" i="38"/>
  <c r="K591" i="38"/>
  <c r="K590" i="38" s="1"/>
  <c r="J591" i="38"/>
  <c r="J590" i="38" s="1"/>
  <c r="I591" i="38"/>
  <c r="H591" i="38" s="1"/>
  <c r="K259" i="36"/>
  <c r="L259" i="36"/>
  <c r="J259" i="36"/>
  <c r="I261" i="36"/>
  <c r="L260" i="36"/>
  <c r="K260" i="36"/>
  <c r="J260" i="36"/>
  <c r="I260" i="36" s="1"/>
  <c r="I259" i="36"/>
  <c r="H259" i="36"/>
  <c r="J112" i="48"/>
  <c r="J111" i="48" s="1"/>
  <c r="L111" i="48"/>
  <c r="K111" i="48"/>
  <c r="G112" i="48"/>
  <c r="G111" i="48" s="1"/>
  <c r="H111" i="48"/>
  <c r="D112" i="48"/>
  <c r="D111" i="48" s="1"/>
  <c r="I111" i="48"/>
  <c r="F111" i="48"/>
  <c r="E111" i="48"/>
  <c r="I590" i="38" l="1"/>
  <c r="H590" i="38" s="1"/>
  <c r="J202" i="48"/>
  <c r="G202" i="48"/>
  <c r="D202" i="48"/>
  <c r="L132" i="48"/>
  <c r="I132" i="48"/>
  <c r="F132" i="48"/>
  <c r="J133" i="48"/>
  <c r="G133" i="48"/>
  <c r="D133" i="48"/>
  <c r="F149" i="48"/>
  <c r="D149" i="48" s="1"/>
  <c r="J150" i="48"/>
  <c r="G150" i="48"/>
  <c r="D150" i="48"/>
  <c r="J149" i="48"/>
  <c r="G149" i="48"/>
  <c r="E218" i="48"/>
  <c r="E180" i="48"/>
  <c r="J182" i="48"/>
  <c r="G182" i="48"/>
  <c r="D182" i="48"/>
  <c r="E39" i="48"/>
  <c r="K13" i="36"/>
  <c r="L13" i="36"/>
  <c r="K14" i="36"/>
  <c r="L14" i="36"/>
  <c r="K340" i="38"/>
  <c r="K341" i="38"/>
  <c r="J340" i="38"/>
  <c r="J341" i="38"/>
  <c r="J16" i="38"/>
  <c r="K16" i="38"/>
  <c r="J17" i="38"/>
  <c r="K17" i="38"/>
  <c r="I341" i="38"/>
  <c r="I400" i="38"/>
  <c r="I399" i="38" s="1"/>
  <c r="I398" i="38" s="1"/>
  <c r="I417" i="38"/>
  <c r="H550" i="38"/>
  <c r="K549" i="38"/>
  <c r="K548" i="38" s="1"/>
  <c r="J549" i="38"/>
  <c r="J548" i="38" s="1"/>
  <c r="I549" i="38"/>
  <c r="I548" i="38" s="1"/>
  <c r="G549" i="38"/>
  <c r="G548" i="38" s="1"/>
  <c r="K547" i="38"/>
  <c r="J547" i="38"/>
  <c r="I547" i="38"/>
  <c r="I456" i="38"/>
  <c r="J456" i="38"/>
  <c r="K456" i="38"/>
  <c r="I16" i="38"/>
  <c r="H549" i="38" l="1"/>
  <c r="H547" i="38"/>
  <c r="H548" i="38"/>
  <c r="H203" i="38" l="1"/>
  <c r="K202" i="38"/>
  <c r="J202" i="38"/>
  <c r="I202" i="38"/>
  <c r="H202" i="38" s="1"/>
  <c r="G202" i="38"/>
  <c r="K201" i="38"/>
  <c r="K200" i="38" s="1"/>
  <c r="J201" i="38"/>
  <c r="J200" i="38" s="1"/>
  <c r="G201" i="38"/>
  <c r="G200" i="38" s="1"/>
  <c r="H199" i="38"/>
  <c r="K198" i="38"/>
  <c r="K197" i="38" s="1"/>
  <c r="K196" i="38" s="1"/>
  <c r="J198" i="38"/>
  <c r="J197" i="38" s="1"/>
  <c r="J196" i="38" s="1"/>
  <c r="I198" i="38"/>
  <c r="H198" i="38" s="1"/>
  <c r="G198" i="38"/>
  <c r="G197" i="38"/>
  <c r="G196" i="38" s="1"/>
  <c r="H138" i="38"/>
  <c r="K137" i="38"/>
  <c r="J137" i="38"/>
  <c r="J136" i="38" s="1"/>
  <c r="J135" i="38" s="1"/>
  <c r="I137" i="38"/>
  <c r="G137" i="38"/>
  <c r="G136" i="38" s="1"/>
  <c r="G135" i="38" s="1"/>
  <c r="K136" i="38"/>
  <c r="K135" i="38" s="1"/>
  <c r="H90" i="38"/>
  <c r="K89" i="38"/>
  <c r="J89" i="38"/>
  <c r="J88" i="38" s="1"/>
  <c r="J87" i="38" s="1"/>
  <c r="I89" i="38"/>
  <c r="G89" i="38"/>
  <c r="G87" i="38" s="1"/>
  <c r="K88" i="38"/>
  <c r="G88" i="38"/>
  <c r="K87" i="38"/>
  <c r="H89" i="38" l="1"/>
  <c r="H137" i="38"/>
  <c r="I197" i="38"/>
  <c r="I201" i="38"/>
  <c r="I136" i="38"/>
  <c r="I88" i="38"/>
  <c r="J344" i="36"/>
  <c r="I665" i="36"/>
  <c r="L664" i="36"/>
  <c r="K664" i="36"/>
  <c r="J664" i="36"/>
  <c r="H664" i="36"/>
  <c r="L663" i="36"/>
  <c r="K663" i="36"/>
  <c r="K459" i="36"/>
  <c r="K458" i="36" s="1"/>
  <c r="K457" i="36" s="1"/>
  <c r="L459" i="36"/>
  <c r="L458" i="36" s="1"/>
  <c r="L457" i="36" s="1"/>
  <c r="K463" i="36"/>
  <c r="K462" i="36" s="1"/>
  <c r="K461" i="36" s="1"/>
  <c r="L463" i="36"/>
  <c r="L462" i="36" s="1"/>
  <c r="L461" i="36" s="1"/>
  <c r="I464" i="36"/>
  <c r="J463" i="36"/>
  <c r="J462" i="36" s="1"/>
  <c r="I463" i="36"/>
  <c r="H463" i="36"/>
  <c r="H462" i="36" s="1"/>
  <c r="H461" i="36" s="1"/>
  <c r="I460" i="36"/>
  <c r="J459" i="36"/>
  <c r="I459" i="36" s="1"/>
  <c r="H459" i="36"/>
  <c r="H458" i="36"/>
  <c r="H457" i="36" s="1"/>
  <c r="L418" i="36"/>
  <c r="L417" i="36" s="1"/>
  <c r="L419" i="36"/>
  <c r="K419" i="36"/>
  <c r="K418" i="36" s="1"/>
  <c r="I420" i="36"/>
  <c r="J419" i="36"/>
  <c r="H419" i="36"/>
  <c r="H418" i="36" s="1"/>
  <c r="H417" i="36" s="1"/>
  <c r="I419" i="36" l="1"/>
  <c r="I664" i="36"/>
  <c r="H201" i="38"/>
  <c r="I200" i="38"/>
  <c r="H200" i="38" s="1"/>
  <c r="H197" i="38"/>
  <c r="I196" i="38"/>
  <c r="H196" i="38" s="1"/>
  <c r="H136" i="38"/>
  <c r="I135" i="38"/>
  <c r="H135" i="38" s="1"/>
  <c r="H88" i="38"/>
  <c r="I87" i="38"/>
  <c r="H87" i="38" s="1"/>
  <c r="J418" i="36"/>
  <c r="I418" i="36" s="1"/>
  <c r="J663" i="36"/>
  <c r="I663" i="36" s="1"/>
  <c r="I462" i="36"/>
  <c r="J461" i="36"/>
  <c r="J458" i="36"/>
  <c r="K417" i="36"/>
  <c r="J417" i="36" l="1"/>
  <c r="I461" i="36"/>
  <c r="I458" i="36"/>
  <c r="J457" i="36"/>
  <c r="I457" i="36" s="1"/>
  <c r="I417" i="36"/>
  <c r="J14" i="36" l="1"/>
  <c r="L58" i="36"/>
  <c r="L59" i="36"/>
  <c r="K59" i="36"/>
  <c r="K58" i="36" s="1"/>
  <c r="H59" i="36"/>
  <c r="I44" i="36"/>
  <c r="L43" i="36"/>
  <c r="L42" i="36" s="1"/>
  <c r="L41" i="36" s="1"/>
  <c r="K43" i="36"/>
  <c r="K42" i="36" s="1"/>
  <c r="K41" i="36" s="1"/>
  <c r="J43" i="36"/>
  <c r="I43" i="36" s="1"/>
  <c r="H43" i="36"/>
  <c r="H42" i="36" s="1"/>
  <c r="J42" i="36" l="1"/>
  <c r="H41" i="36"/>
  <c r="J41" i="36" l="1"/>
  <c r="I41" i="36" s="1"/>
  <c r="I42" i="36"/>
  <c r="J43" i="48" l="1"/>
  <c r="G43" i="48"/>
  <c r="D43" i="48"/>
  <c r="J44" i="48"/>
  <c r="G44" i="48"/>
  <c r="D44" i="48"/>
  <c r="K222" i="48" l="1"/>
  <c r="H222" i="48"/>
  <c r="E222" i="48"/>
  <c r="K109" i="48" l="1"/>
  <c r="K108" i="48" s="1"/>
  <c r="H109" i="48"/>
  <c r="D58" i="5" l="1"/>
  <c r="J544" i="36"/>
  <c r="K220" i="48"/>
  <c r="H220" i="48"/>
  <c r="E31" i="48" l="1"/>
  <c r="I269" i="38" l="1"/>
  <c r="H328" i="38"/>
  <c r="K327" i="38"/>
  <c r="J327" i="38"/>
  <c r="J326" i="38" s="1"/>
  <c r="J325" i="38" s="1"/>
  <c r="I327" i="38"/>
  <c r="G327" i="38"/>
  <c r="G326" i="38" s="1"/>
  <c r="G325" i="38" s="1"/>
  <c r="K326" i="38"/>
  <c r="K325" i="38" s="1"/>
  <c r="I575" i="36"/>
  <c r="L574" i="36"/>
  <c r="K574" i="36"/>
  <c r="K573" i="36" s="1"/>
  <c r="J574" i="36"/>
  <c r="J573" i="36" s="1"/>
  <c r="J572" i="36" s="1"/>
  <c r="H574" i="36"/>
  <c r="H573" i="36" s="1"/>
  <c r="H572" i="36" s="1"/>
  <c r="L573" i="36"/>
  <c r="L572" i="36" s="1"/>
  <c r="E17" i="48"/>
  <c r="F21" i="69"/>
  <c r="E21" i="69"/>
  <c r="D21" i="69"/>
  <c r="H327" i="38" l="1"/>
  <c r="I326" i="38"/>
  <c r="K572" i="36"/>
  <c r="I572" i="36" s="1"/>
  <c r="I573" i="36"/>
  <c r="I574" i="36"/>
  <c r="J416" i="38"/>
  <c r="K416" i="38"/>
  <c r="J270" i="38"/>
  <c r="K270" i="38"/>
  <c r="I270" i="38"/>
  <c r="H324" i="38"/>
  <c r="K323" i="38"/>
  <c r="J323" i="38"/>
  <c r="J322" i="38" s="1"/>
  <c r="I323" i="38"/>
  <c r="I322" i="38" s="1"/>
  <c r="G323" i="38"/>
  <c r="G322" i="38" s="1"/>
  <c r="K322" i="38"/>
  <c r="I746" i="38"/>
  <c r="G379" i="38"/>
  <c r="J377" i="38"/>
  <c r="J376" i="38" s="1"/>
  <c r="J375" i="38" s="1"/>
  <c r="K377" i="38"/>
  <c r="K376" i="38" s="1"/>
  <c r="K375" i="38" s="1"/>
  <c r="H322" i="38" l="1"/>
  <c r="H323" i="38"/>
  <c r="H326" i="38"/>
  <c r="I325" i="38"/>
  <c r="H325" i="38" s="1"/>
  <c r="L345" i="36"/>
  <c r="K345" i="36"/>
  <c r="K344" i="36"/>
  <c r="L344" i="36"/>
  <c r="J97" i="36"/>
  <c r="K625" i="36"/>
  <c r="K624" i="36" s="1"/>
  <c r="L625" i="36"/>
  <c r="L624" i="36" s="1"/>
  <c r="K626" i="36"/>
  <c r="L626" i="36"/>
  <c r="I571" i="36" l="1"/>
  <c r="L570" i="36"/>
  <c r="K570" i="36"/>
  <c r="K569" i="36" s="1"/>
  <c r="J570" i="36"/>
  <c r="I570" i="36" s="1"/>
  <c r="H570" i="36"/>
  <c r="H569" i="36" s="1"/>
  <c r="L569" i="36"/>
  <c r="J154" i="36"/>
  <c r="K154" i="36"/>
  <c r="L154" i="36"/>
  <c r="J569" i="36" l="1"/>
  <c r="I569" i="36" s="1"/>
  <c r="K99" i="48"/>
  <c r="K96" i="48"/>
  <c r="K91" i="48"/>
  <c r="H99" i="48"/>
  <c r="H96" i="48"/>
  <c r="H91" i="48"/>
  <c r="E96" i="48"/>
  <c r="L82" i="48"/>
  <c r="I82" i="48"/>
  <c r="H90" i="48" l="1"/>
  <c r="F17" i="48"/>
  <c r="J19" i="48"/>
  <c r="G19" i="48"/>
  <c r="D19" i="48"/>
  <c r="F31" i="48"/>
  <c r="F25" i="48" s="1"/>
  <c r="H108" i="48"/>
  <c r="E15" i="48" l="1"/>
  <c r="D110" i="48"/>
  <c r="L109" i="48"/>
  <c r="L108" i="48" s="1"/>
  <c r="I109" i="48"/>
  <c r="I108" i="48" s="1"/>
  <c r="K106" i="48"/>
  <c r="K103" i="48"/>
  <c r="K102" i="48" s="1"/>
  <c r="H106" i="48"/>
  <c r="H103" i="48"/>
  <c r="H102" i="48" s="1"/>
  <c r="E106" i="48"/>
  <c r="E103" i="48"/>
  <c r="J107" i="48"/>
  <c r="G107" i="48"/>
  <c r="D107" i="48"/>
  <c r="L106" i="48"/>
  <c r="I106" i="48"/>
  <c r="F106" i="48"/>
  <c r="D72" i="11"/>
  <c r="E72" i="11"/>
  <c r="D61" i="11"/>
  <c r="E61" i="11"/>
  <c r="D47" i="11"/>
  <c r="E47" i="11"/>
  <c r="C47" i="11"/>
  <c r="D43" i="11"/>
  <c r="E43" i="11"/>
  <c r="C43" i="11"/>
  <c r="D106" i="48" l="1"/>
  <c r="J106" i="48"/>
  <c r="E42" i="11"/>
  <c r="E41" i="11" s="1"/>
  <c r="D42" i="11"/>
  <c r="D41" i="11" s="1"/>
  <c r="G106" i="48"/>
  <c r="E102" i="48"/>
  <c r="K612" i="36"/>
  <c r="K611" i="36" s="1"/>
  <c r="L612" i="36"/>
  <c r="L611" i="36" s="1"/>
  <c r="J222" i="48"/>
  <c r="E220" i="48"/>
  <c r="K254" i="48"/>
  <c r="H254" i="48"/>
  <c r="K225" i="48"/>
  <c r="J225" i="48" s="1"/>
  <c r="H225" i="48"/>
  <c r="J226" i="48"/>
  <c r="G225" i="48"/>
  <c r="G226" i="48"/>
  <c r="J223" i="48"/>
  <c r="G222" i="48"/>
  <c r="G223" i="48"/>
  <c r="F238" i="48"/>
  <c r="K15" i="48"/>
  <c r="E39" i="5"/>
  <c r="F39" i="5"/>
  <c r="D39" i="5"/>
  <c r="E56" i="5"/>
  <c r="F56" i="5"/>
  <c r="D56" i="5"/>
  <c r="K744" i="38"/>
  <c r="J713" i="38"/>
  <c r="K713" i="38"/>
  <c r="K96" i="36"/>
  <c r="L96" i="36"/>
  <c r="J813" i="38" l="1"/>
  <c r="K813" i="38"/>
  <c r="I813" i="38"/>
  <c r="H814" i="38"/>
  <c r="H812" i="38"/>
  <c r="K841" i="36" l="1"/>
  <c r="L841" i="36"/>
  <c r="K860" i="36"/>
  <c r="L860" i="36"/>
  <c r="J866" i="36"/>
  <c r="J865" i="36" s="1"/>
  <c r="J869" i="36"/>
  <c r="J868" i="36" s="1"/>
  <c r="J872" i="36"/>
  <c r="J871" i="36" s="1"/>
  <c r="J860" i="36"/>
  <c r="I860" i="36" s="1"/>
  <c r="J841" i="36"/>
  <c r="I861" i="36"/>
  <c r="J864" i="36" l="1"/>
  <c r="J863" i="36" s="1"/>
  <c r="J862" i="36" s="1"/>
  <c r="J859" i="36" s="1"/>
  <c r="D28" i="11"/>
  <c r="E28" i="11"/>
  <c r="D21" i="11"/>
  <c r="E21" i="11"/>
  <c r="C28" i="11"/>
  <c r="C21" i="11"/>
  <c r="J26" i="36"/>
  <c r="J545" i="38"/>
  <c r="J544" i="38" s="1"/>
  <c r="J543" i="38" s="1"/>
  <c r="J542" i="38" s="1"/>
  <c r="K545" i="38"/>
  <c r="K544" i="38" s="1"/>
  <c r="K543" i="38" s="1"/>
  <c r="K542" i="38" s="1"/>
  <c r="I545" i="38"/>
  <c r="I544" i="38" s="1"/>
  <c r="I543" i="38" s="1"/>
  <c r="I542" i="38" s="1"/>
  <c r="E225" i="48"/>
  <c r="D225" i="48" s="1"/>
  <c r="D226" i="48"/>
  <c r="D223" i="48"/>
  <c r="D222" i="48" s="1"/>
  <c r="D177" i="48"/>
  <c r="I340" i="38"/>
  <c r="J427" i="38"/>
  <c r="J426" i="38" s="1"/>
  <c r="K427" i="38"/>
  <c r="K426" i="38" s="1"/>
  <c r="I427" i="38"/>
  <c r="I426" i="38" s="1"/>
  <c r="K381" i="38"/>
  <c r="K380" i="38" s="1"/>
  <c r="J381" i="38"/>
  <c r="J380" i="38" s="1"/>
  <c r="I381" i="38"/>
  <c r="I380" i="38" s="1"/>
  <c r="I379" i="38" s="1"/>
  <c r="K269" i="38"/>
  <c r="J269" i="38"/>
  <c r="I291" i="38"/>
  <c r="K304" i="38"/>
  <c r="J304" i="38"/>
  <c r="I304" i="38"/>
  <c r="K291" i="38"/>
  <c r="J291" i="38"/>
  <c r="K367" i="38"/>
  <c r="K366" i="38" s="1"/>
  <c r="J367" i="38"/>
  <c r="J366" i="38" s="1"/>
  <c r="I367" i="38"/>
  <c r="I366" i="38" s="1"/>
  <c r="J612" i="36"/>
  <c r="J611" i="36" s="1"/>
  <c r="I109" i="36"/>
  <c r="L108" i="36"/>
  <c r="K108" i="36"/>
  <c r="J108" i="36"/>
  <c r="H108" i="36"/>
  <c r="L107" i="36"/>
  <c r="K107" i="36"/>
  <c r="H819" i="38"/>
  <c r="K818" i="38"/>
  <c r="K817" i="38" s="1"/>
  <c r="K816" i="38" s="1"/>
  <c r="K815" i="38" s="1"/>
  <c r="K812" i="38" s="1"/>
  <c r="J818" i="38"/>
  <c r="J817" i="38" s="1"/>
  <c r="J816" i="38" s="1"/>
  <c r="J815" i="38" s="1"/>
  <c r="J812" i="38" s="1"/>
  <c r="I818" i="38"/>
  <c r="G818" i="38"/>
  <c r="G817" i="38" s="1"/>
  <c r="G816" i="38"/>
  <c r="G815" i="38"/>
  <c r="G812" i="38" s="1"/>
  <c r="K379" i="38" l="1"/>
  <c r="K374" i="38"/>
  <c r="J379" i="38"/>
  <c r="H379" i="38" s="1"/>
  <c r="J374" i="38"/>
  <c r="I108" i="36"/>
  <c r="H818" i="38"/>
  <c r="J107" i="36"/>
  <c r="I107" i="36" s="1"/>
  <c r="I817" i="38"/>
  <c r="I816" i="38" s="1"/>
  <c r="I815" i="38" s="1"/>
  <c r="I812" i="38" s="1"/>
  <c r="I342" i="36"/>
  <c r="L341" i="36"/>
  <c r="K341" i="36"/>
  <c r="J341" i="36"/>
  <c r="J340" i="36" s="1"/>
  <c r="H341" i="36"/>
  <c r="H340" i="36" s="1"/>
  <c r="H338" i="36"/>
  <c r="J625" i="36"/>
  <c r="J624" i="36" s="1"/>
  <c r="J626" i="36"/>
  <c r="J62" i="36"/>
  <c r="J61" i="36" s="1"/>
  <c r="J60" i="36" s="1"/>
  <c r="J59" i="36" s="1"/>
  <c r="E208" i="48"/>
  <c r="D215" i="48"/>
  <c r="D171" i="48"/>
  <c r="F170" i="48"/>
  <c r="D170" i="48" s="1"/>
  <c r="D104" i="48"/>
  <c r="D105" i="48"/>
  <c r="G167" i="48"/>
  <c r="E114" i="48"/>
  <c r="F114" i="48"/>
  <c r="D114" i="48" s="1"/>
  <c r="H114" i="48"/>
  <c r="I114" i="48"/>
  <c r="K114" i="48"/>
  <c r="L114" i="48"/>
  <c r="D115" i="48"/>
  <c r="G115" i="48"/>
  <c r="J115" i="48"/>
  <c r="E116" i="48"/>
  <c r="F116" i="48"/>
  <c r="H116" i="48"/>
  <c r="I116" i="48"/>
  <c r="K116" i="48"/>
  <c r="L116" i="48"/>
  <c r="I630" i="38"/>
  <c r="K417" i="38"/>
  <c r="J417" i="38"/>
  <c r="K438" i="38"/>
  <c r="J438" i="38"/>
  <c r="I438" i="38"/>
  <c r="H472" i="38"/>
  <c r="K471" i="38"/>
  <c r="K470" i="38" s="1"/>
  <c r="J471" i="38"/>
  <c r="J470" i="38" s="1"/>
  <c r="I471" i="38"/>
  <c r="I470" i="38" s="1"/>
  <c r="G471" i="38"/>
  <c r="G470" i="38" s="1"/>
  <c r="H451" i="38"/>
  <c r="K450" i="38"/>
  <c r="K449" i="38" s="1"/>
  <c r="J450" i="38"/>
  <c r="J449" i="38" s="1"/>
  <c r="I450" i="38"/>
  <c r="I449" i="38" s="1"/>
  <c r="G450" i="38"/>
  <c r="G449" i="38" s="1"/>
  <c r="K448" i="38"/>
  <c r="J448" i="38"/>
  <c r="I448" i="38"/>
  <c r="K383" i="38"/>
  <c r="J383" i="38"/>
  <c r="K386" i="38"/>
  <c r="K385" i="38" s="1"/>
  <c r="K384" i="38" s="1"/>
  <c r="J386" i="38"/>
  <c r="J385" i="38" s="1"/>
  <c r="J384" i="38" s="1"/>
  <c r="I386" i="38"/>
  <c r="I385" i="38" s="1"/>
  <c r="I384" i="38" s="1"/>
  <c r="H378" i="38"/>
  <c r="I377" i="38"/>
  <c r="I376" i="38" s="1"/>
  <c r="I375" i="38" s="1"/>
  <c r="I374" i="38" s="1"/>
  <c r="G377" i="38"/>
  <c r="H280" i="38"/>
  <c r="K279" i="38"/>
  <c r="K278" i="38" s="1"/>
  <c r="K277" i="38" s="1"/>
  <c r="K272" i="38" s="1"/>
  <c r="K271" i="38" s="1"/>
  <c r="J279" i="38"/>
  <c r="J278" i="38" s="1"/>
  <c r="J277" i="38" s="1"/>
  <c r="J272" i="38" s="1"/>
  <c r="J271" i="38" s="1"/>
  <c r="I279" i="38"/>
  <c r="I278" i="38" s="1"/>
  <c r="G279" i="38"/>
  <c r="G278" i="38" s="1"/>
  <c r="G277" i="38" s="1"/>
  <c r="L97" i="36"/>
  <c r="L11" i="36" s="1"/>
  <c r="L119" i="36"/>
  <c r="K119" i="36"/>
  <c r="K97" i="36"/>
  <c r="L631" i="36"/>
  <c r="L630" i="36" s="1"/>
  <c r="L629" i="36" s="1"/>
  <c r="L635" i="36"/>
  <c r="L634" i="36" s="1"/>
  <c r="L633" i="36" s="1"/>
  <c r="K631" i="36"/>
  <c r="K630" i="36" s="1"/>
  <c r="K629" i="36" s="1"/>
  <c r="K635" i="36"/>
  <c r="K634" i="36" s="1"/>
  <c r="K633" i="36" s="1"/>
  <c r="J628" i="36"/>
  <c r="J635" i="36"/>
  <c r="J634" i="36" s="1"/>
  <c r="J633" i="36" s="1"/>
  <c r="J631" i="36"/>
  <c r="J630" i="36" s="1"/>
  <c r="J629" i="36" s="1"/>
  <c r="E216" i="48"/>
  <c r="L622" i="36"/>
  <c r="K622" i="36"/>
  <c r="J622" i="36"/>
  <c r="H620" i="36"/>
  <c r="H619" i="36" s="1"/>
  <c r="H621" i="36"/>
  <c r="J621" i="36"/>
  <c r="J620" i="36" s="1"/>
  <c r="J619" i="36" s="1"/>
  <c r="K621" i="36"/>
  <c r="K620" i="36" s="1"/>
  <c r="K619" i="36" s="1"/>
  <c r="L621" i="36"/>
  <c r="L620" i="36" s="1"/>
  <c r="L619" i="36" s="1"/>
  <c r="I623" i="36"/>
  <c r="J119" i="36"/>
  <c r="I530" i="36"/>
  <c r="L529" i="36"/>
  <c r="L528" i="36" s="1"/>
  <c r="L527" i="36" s="1"/>
  <c r="L526" i="36" s="1"/>
  <c r="L525" i="36" s="1"/>
  <c r="K529" i="36"/>
  <c r="K528" i="36" s="1"/>
  <c r="K527" i="36" s="1"/>
  <c r="J529" i="36"/>
  <c r="H529" i="36"/>
  <c r="H528" i="36" s="1"/>
  <c r="H527" i="36" s="1"/>
  <c r="H526" i="36" s="1"/>
  <c r="H525" i="36" s="1"/>
  <c r="J715" i="36"/>
  <c r="J712" i="36"/>
  <c r="I716" i="36"/>
  <c r="L715" i="36"/>
  <c r="L714" i="36" s="1"/>
  <c r="K715" i="36"/>
  <c r="H715" i="36"/>
  <c r="H714" i="36" s="1"/>
  <c r="I713" i="36"/>
  <c r="L712" i="36"/>
  <c r="L711" i="36" s="1"/>
  <c r="L710" i="36" s="1"/>
  <c r="K712" i="36"/>
  <c r="K711" i="36" s="1"/>
  <c r="H712" i="36"/>
  <c r="H711" i="36" s="1"/>
  <c r="E240" i="48"/>
  <c r="I149" i="36"/>
  <c r="L148" i="36"/>
  <c r="L147" i="36" s="1"/>
  <c r="K148" i="36"/>
  <c r="J148" i="36"/>
  <c r="J147" i="36" s="1"/>
  <c r="H148" i="36"/>
  <c r="I146" i="36"/>
  <c r="L145" i="36"/>
  <c r="K145" i="36"/>
  <c r="J145" i="36"/>
  <c r="H145" i="36"/>
  <c r="L144" i="36"/>
  <c r="K144" i="36"/>
  <c r="L47" i="48"/>
  <c r="J110" i="48"/>
  <c r="J109" i="48" s="1"/>
  <c r="J108" i="48" s="1"/>
  <c r="G110" i="48"/>
  <c r="F108" i="48"/>
  <c r="E108" i="48"/>
  <c r="D109" i="48"/>
  <c r="D108" i="48" s="1"/>
  <c r="I166" i="48"/>
  <c r="I47" i="48"/>
  <c r="F47" i="48"/>
  <c r="J62" i="48"/>
  <c r="G62" i="48"/>
  <c r="D62" i="48"/>
  <c r="J63" i="48"/>
  <c r="G63" i="48"/>
  <c r="D63" i="48"/>
  <c r="H25" i="48"/>
  <c r="F118" i="48"/>
  <c r="I118" i="48"/>
  <c r="L118" i="48"/>
  <c r="C72" i="11"/>
  <c r="C61" i="11"/>
  <c r="J104" i="48"/>
  <c r="G104" i="48"/>
  <c r="L103" i="48"/>
  <c r="I103" i="48"/>
  <c r="F103" i="48"/>
  <c r="C18" i="11"/>
  <c r="J16" i="48"/>
  <c r="J15" i="48" s="1"/>
  <c r="E248" i="48"/>
  <c r="E172" i="48"/>
  <c r="E176" i="48"/>
  <c r="K205" i="48"/>
  <c r="H205" i="48"/>
  <c r="E205" i="48"/>
  <c r="E203" i="48"/>
  <c r="E191" i="48"/>
  <c r="E188" i="48"/>
  <c r="E184" i="48"/>
  <c r="E193" i="48"/>
  <c r="E227" i="48"/>
  <c r="F227" i="48"/>
  <c r="K227" i="48"/>
  <c r="E231" i="48"/>
  <c r="E242" i="48"/>
  <c r="E236" i="48"/>
  <c r="K236" i="48"/>
  <c r="H236" i="48"/>
  <c r="E99" i="48"/>
  <c r="D99" i="48" s="1"/>
  <c r="D96" i="48"/>
  <c r="E91" i="48"/>
  <c r="D93" i="48"/>
  <c r="K538" i="38"/>
  <c r="J538" i="38"/>
  <c r="I538" i="38"/>
  <c r="K531" i="38"/>
  <c r="J531" i="38"/>
  <c r="I531" i="38"/>
  <c r="H541" i="38"/>
  <c r="K540" i="38"/>
  <c r="K539" i="38" s="1"/>
  <c r="J540" i="38"/>
  <c r="J539" i="38" s="1"/>
  <c r="I540" i="38"/>
  <c r="I539" i="38" s="1"/>
  <c r="H537" i="38"/>
  <c r="K536" i="38"/>
  <c r="K535" i="38" s="1"/>
  <c r="J536" i="38"/>
  <c r="J535" i="38" s="1"/>
  <c r="I536" i="38"/>
  <c r="I535" i="38" s="1"/>
  <c r="H534" i="38"/>
  <c r="K533" i="38"/>
  <c r="K532" i="38" s="1"/>
  <c r="J533" i="38"/>
  <c r="J532" i="38" s="1"/>
  <c r="I533" i="38"/>
  <c r="K528" i="38"/>
  <c r="J528" i="38"/>
  <c r="I528" i="38"/>
  <c r="K525" i="38"/>
  <c r="J525" i="38"/>
  <c r="I525" i="38"/>
  <c r="K522" i="38"/>
  <c r="J522" i="38"/>
  <c r="I522" i="38"/>
  <c r="K519" i="38"/>
  <c r="J519" i="38"/>
  <c r="I519" i="38"/>
  <c r="I523" i="38"/>
  <c r="J523" i="38"/>
  <c r="K523" i="38"/>
  <c r="H524" i="38"/>
  <c r="H530" i="38"/>
  <c r="K529" i="38"/>
  <c r="J529" i="38"/>
  <c r="I529" i="38"/>
  <c r="H527" i="38"/>
  <c r="K526" i="38"/>
  <c r="J526" i="38"/>
  <c r="I526" i="38"/>
  <c r="L216" i="36"/>
  <c r="K216" i="36"/>
  <c r="J216" i="36"/>
  <c r="L217" i="36"/>
  <c r="K217" i="36"/>
  <c r="J217" i="36"/>
  <c r="L218" i="36"/>
  <c r="K218" i="36"/>
  <c r="J218" i="36"/>
  <c r="L209" i="36"/>
  <c r="K209" i="36"/>
  <c r="J209" i="36"/>
  <c r="L213" i="36"/>
  <c r="K213" i="36"/>
  <c r="J213" i="36"/>
  <c r="L214" i="36"/>
  <c r="K214" i="36"/>
  <c r="J214" i="36"/>
  <c r="L210" i="36"/>
  <c r="L211" i="36"/>
  <c r="K210" i="36"/>
  <c r="K211" i="36"/>
  <c r="J210" i="36"/>
  <c r="J211" i="36"/>
  <c r="L196" i="36"/>
  <c r="K196" i="36"/>
  <c r="J196" i="36"/>
  <c r="J237" i="36"/>
  <c r="L206" i="36"/>
  <c r="L207" i="36"/>
  <c r="K206" i="36"/>
  <c r="K207" i="36"/>
  <c r="J206" i="36"/>
  <c r="J207" i="36"/>
  <c r="L203" i="36"/>
  <c r="L204" i="36"/>
  <c r="K203" i="36"/>
  <c r="K204" i="36"/>
  <c r="J203" i="36"/>
  <c r="J204" i="36"/>
  <c r="L200" i="36"/>
  <c r="L201" i="36"/>
  <c r="K200" i="36"/>
  <c r="K201" i="36"/>
  <c r="J200" i="36"/>
  <c r="J201" i="36"/>
  <c r="L197" i="36"/>
  <c r="L198" i="36"/>
  <c r="K197" i="36"/>
  <c r="K198" i="36"/>
  <c r="J197" i="36"/>
  <c r="J198" i="36"/>
  <c r="H184" i="36"/>
  <c r="H183" i="36" s="1"/>
  <c r="J184" i="36"/>
  <c r="K184" i="36"/>
  <c r="L184" i="36"/>
  <c r="I185" i="36"/>
  <c r="H186" i="36"/>
  <c r="J186" i="36"/>
  <c r="J183" i="36" s="1"/>
  <c r="K186" i="36"/>
  <c r="K183" i="36" s="1"/>
  <c r="L186" i="36"/>
  <c r="L183" i="36" s="1"/>
  <c r="I187" i="36"/>
  <c r="J91" i="48"/>
  <c r="J96" i="48"/>
  <c r="G96" i="48"/>
  <c r="J99" i="48"/>
  <c r="G99" i="48"/>
  <c r="J101" i="48"/>
  <c r="G101" i="48"/>
  <c r="D101" i="48"/>
  <c r="J100" i="48"/>
  <c r="G100" i="48"/>
  <c r="D100" i="48"/>
  <c r="J98" i="48"/>
  <c r="G98" i="48"/>
  <c r="D98" i="48"/>
  <c r="J97" i="48"/>
  <c r="G97" i="48"/>
  <c r="D97" i="48"/>
  <c r="J95" i="48"/>
  <c r="G95" i="48"/>
  <c r="D95" i="48"/>
  <c r="J94" i="48"/>
  <c r="G94" i="48"/>
  <c r="D94" i="48"/>
  <c r="J93" i="48"/>
  <c r="G93" i="48"/>
  <c r="J92" i="48"/>
  <c r="G92" i="48"/>
  <c r="D92" i="48"/>
  <c r="L90" i="48"/>
  <c r="I90" i="48"/>
  <c r="F90" i="48"/>
  <c r="H521" i="38"/>
  <c r="K520" i="38"/>
  <c r="J520" i="38"/>
  <c r="I520" i="38"/>
  <c r="K298" i="38"/>
  <c r="K297" i="38" s="1"/>
  <c r="K296" i="38" s="1"/>
  <c r="J298" i="38"/>
  <c r="J297" i="38" s="1"/>
  <c r="J296" i="38" s="1"/>
  <c r="J10" i="36"/>
  <c r="D183" i="48"/>
  <c r="H208" i="48"/>
  <c r="K208" i="48"/>
  <c r="D181" i="48"/>
  <c r="J89" i="48"/>
  <c r="G89" i="48"/>
  <c r="D89" i="48"/>
  <c r="J88" i="48"/>
  <c r="G88" i="48"/>
  <c r="D88" i="48"/>
  <c r="J87" i="48"/>
  <c r="G87" i="48"/>
  <c r="D87" i="48"/>
  <c r="J86" i="48"/>
  <c r="G86" i="48"/>
  <c r="D86" i="48"/>
  <c r="J85" i="48"/>
  <c r="G85" i="48"/>
  <c r="D85" i="48"/>
  <c r="J84" i="48"/>
  <c r="G84" i="48"/>
  <c r="D84" i="48"/>
  <c r="J83" i="48"/>
  <c r="G83" i="48"/>
  <c r="D83" i="48"/>
  <c r="K82" i="48"/>
  <c r="H82" i="48"/>
  <c r="F82" i="48"/>
  <c r="E82" i="48"/>
  <c r="I258" i="36"/>
  <c r="L257" i="36"/>
  <c r="L256" i="36" s="1"/>
  <c r="K257" i="36"/>
  <c r="K256" i="36" s="1"/>
  <c r="J257" i="36"/>
  <c r="H257" i="36"/>
  <c r="I255" i="36"/>
  <c r="L254" i="36"/>
  <c r="L253" i="36" s="1"/>
  <c r="K254" i="36"/>
  <c r="K253" i="36" s="1"/>
  <c r="J254" i="36"/>
  <c r="J253" i="36" s="1"/>
  <c r="H254" i="36"/>
  <c r="I252" i="36"/>
  <c r="L251" i="36"/>
  <c r="L250" i="36" s="1"/>
  <c r="K251" i="36"/>
  <c r="K250" i="36" s="1"/>
  <c r="J251" i="36"/>
  <c r="J250" i="36" s="1"/>
  <c r="H251" i="36"/>
  <c r="I249" i="36"/>
  <c r="L248" i="36"/>
  <c r="L247" i="36" s="1"/>
  <c r="K248" i="36"/>
  <c r="K247" i="36" s="1"/>
  <c r="J248" i="36"/>
  <c r="J247" i="36" s="1"/>
  <c r="H248" i="36"/>
  <c r="I246" i="36"/>
  <c r="L245" i="36"/>
  <c r="L244" i="36" s="1"/>
  <c r="K245" i="36"/>
  <c r="K244" i="36" s="1"/>
  <c r="J245" i="36"/>
  <c r="J244" i="36" s="1"/>
  <c r="H245" i="36"/>
  <c r="I243" i="36"/>
  <c r="L242" i="36"/>
  <c r="L241" i="36" s="1"/>
  <c r="K242" i="36"/>
  <c r="K241" i="36" s="1"/>
  <c r="J242" i="36"/>
  <c r="J241" i="36" s="1"/>
  <c r="H242" i="36"/>
  <c r="I240" i="36"/>
  <c r="L239" i="36"/>
  <c r="L238" i="36" s="1"/>
  <c r="K239" i="36"/>
  <c r="K238" i="36" s="1"/>
  <c r="J239" i="36"/>
  <c r="J238" i="36" s="1"/>
  <c r="H239" i="36"/>
  <c r="L237" i="36"/>
  <c r="K237" i="36"/>
  <c r="H225" i="36"/>
  <c r="H224" i="36" s="1"/>
  <c r="H223" i="36" s="1"/>
  <c r="H222" i="36" s="1"/>
  <c r="H221" i="36" s="1"/>
  <c r="H220" i="36" s="1"/>
  <c r="J225" i="36"/>
  <c r="J224" i="36" s="1"/>
  <c r="J223" i="36" s="1"/>
  <c r="J222" i="36" s="1"/>
  <c r="J221" i="36" s="1"/>
  <c r="K225" i="36"/>
  <c r="K224" i="36" s="1"/>
  <c r="K223" i="36" s="1"/>
  <c r="L225" i="36"/>
  <c r="L224" i="36" s="1"/>
  <c r="L223" i="36" s="1"/>
  <c r="L222" i="36" s="1"/>
  <c r="L221" i="36" s="1"/>
  <c r="I226" i="36"/>
  <c r="H266" i="36"/>
  <c r="H265" i="36" s="1"/>
  <c r="J266" i="36"/>
  <c r="J265" i="36" s="1"/>
  <c r="K266" i="36"/>
  <c r="K265" i="36" s="1"/>
  <c r="L266" i="36"/>
  <c r="L265" i="36" s="1"/>
  <c r="I267" i="36"/>
  <c r="H269" i="36"/>
  <c r="H268" i="36" s="1"/>
  <c r="J269" i="36"/>
  <c r="J268" i="36" s="1"/>
  <c r="K269" i="36"/>
  <c r="L269" i="36"/>
  <c r="L268" i="36" s="1"/>
  <c r="I270" i="36"/>
  <c r="H272" i="36"/>
  <c r="H271" i="36" s="1"/>
  <c r="J272" i="36"/>
  <c r="J271" i="36" s="1"/>
  <c r="K272" i="36"/>
  <c r="L272" i="36"/>
  <c r="L271" i="36" s="1"/>
  <c r="I273" i="36"/>
  <c r="H276" i="36"/>
  <c r="H275" i="36" s="1"/>
  <c r="J276" i="36"/>
  <c r="J275" i="36" s="1"/>
  <c r="J274" i="36" s="1"/>
  <c r="K276" i="36"/>
  <c r="L276" i="36"/>
  <c r="L275" i="36" s="1"/>
  <c r="L274" i="36" s="1"/>
  <c r="I277" i="36"/>
  <c r="H96" i="36"/>
  <c r="H583" i="38"/>
  <c r="K582" i="38"/>
  <c r="K581" i="38" s="1"/>
  <c r="J582" i="38"/>
  <c r="J581" i="38" s="1"/>
  <c r="I582" i="38"/>
  <c r="G582" i="38"/>
  <c r="H580" i="38"/>
  <c r="K579" i="38"/>
  <c r="K578" i="38" s="1"/>
  <c r="J579" i="38"/>
  <c r="J578" i="38" s="1"/>
  <c r="I579" i="38"/>
  <c r="I578" i="38" s="1"/>
  <c r="G579" i="38"/>
  <c r="H577" i="38"/>
  <c r="K576" i="38"/>
  <c r="K575" i="38" s="1"/>
  <c r="J576" i="38"/>
  <c r="J575" i="38" s="1"/>
  <c r="I576" i="38"/>
  <c r="G576" i="38"/>
  <c r="H574" i="38"/>
  <c r="K573" i="38"/>
  <c r="K572" i="38" s="1"/>
  <c r="J573" i="38"/>
  <c r="J572" i="38" s="1"/>
  <c r="I573" i="38"/>
  <c r="I572" i="38" s="1"/>
  <c r="G573" i="38"/>
  <c r="H571" i="38"/>
  <c r="K570" i="38"/>
  <c r="K569" i="38" s="1"/>
  <c r="J570" i="38"/>
  <c r="J569" i="38" s="1"/>
  <c r="I570" i="38"/>
  <c r="G570" i="38"/>
  <c r="H568" i="38"/>
  <c r="K567" i="38"/>
  <c r="K566" i="38" s="1"/>
  <c r="J567" i="38"/>
  <c r="J566" i="38" s="1"/>
  <c r="I567" i="38"/>
  <c r="I566" i="38" s="1"/>
  <c r="G567" i="38"/>
  <c r="H565" i="38"/>
  <c r="K564" i="38"/>
  <c r="K563" i="38" s="1"/>
  <c r="J564" i="38"/>
  <c r="J563" i="38" s="1"/>
  <c r="I564" i="38"/>
  <c r="I563" i="38" s="1"/>
  <c r="G564" i="38"/>
  <c r="K562" i="38"/>
  <c r="J562" i="38"/>
  <c r="I562" i="38"/>
  <c r="D30" i="5"/>
  <c r="I45" i="38"/>
  <c r="E28" i="31"/>
  <c r="E22" i="31"/>
  <c r="E19" i="31"/>
  <c r="E18" i="31"/>
  <c r="D22" i="31"/>
  <c r="D19" i="31"/>
  <c r="D18" i="31"/>
  <c r="K172" i="48"/>
  <c r="H172" i="48"/>
  <c r="K47" i="48"/>
  <c r="H47" i="48"/>
  <c r="K180" i="48"/>
  <c r="H180" i="48"/>
  <c r="J181" i="48"/>
  <c r="G181" i="48"/>
  <c r="J255" i="48"/>
  <c r="G255" i="48"/>
  <c r="D255" i="48"/>
  <c r="L254" i="48"/>
  <c r="J254" i="48" s="1"/>
  <c r="I254" i="48"/>
  <c r="G254" i="48" s="1"/>
  <c r="F254" i="48"/>
  <c r="E254" i="48"/>
  <c r="J251" i="48"/>
  <c r="G251" i="48"/>
  <c r="D251" i="48"/>
  <c r="L250" i="48"/>
  <c r="K250" i="48"/>
  <c r="I250" i="48"/>
  <c r="H250" i="48"/>
  <c r="F250" i="48"/>
  <c r="D250" i="48" s="1"/>
  <c r="J249" i="48"/>
  <c r="G249" i="48"/>
  <c r="D249" i="48"/>
  <c r="L248" i="48"/>
  <c r="K248" i="48"/>
  <c r="I248" i="48"/>
  <c r="H248" i="48"/>
  <c r="F248" i="48"/>
  <c r="J247" i="48"/>
  <c r="G247" i="48"/>
  <c r="D247" i="48"/>
  <c r="L246" i="48"/>
  <c r="K246" i="48"/>
  <c r="I246" i="48"/>
  <c r="H246" i="48"/>
  <c r="F246" i="48"/>
  <c r="E246" i="48"/>
  <c r="J245" i="48"/>
  <c r="G245" i="48"/>
  <c r="D245" i="48"/>
  <c r="L244" i="48"/>
  <c r="K244" i="48"/>
  <c r="I244" i="48"/>
  <c r="H244" i="48"/>
  <c r="F244" i="48"/>
  <c r="E244" i="48"/>
  <c r="J243" i="48"/>
  <c r="G243" i="48"/>
  <c r="D243" i="48"/>
  <c r="L242" i="48"/>
  <c r="K242" i="48"/>
  <c r="I242" i="48"/>
  <c r="H242" i="48"/>
  <c r="F242" i="48"/>
  <c r="D242" i="48" s="1"/>
  <c r="J241" i="48"/>
  <c r="G241" i="48"/>
  <c r="D241" i="48"/>
  <c r="L240" i="48"/>
  <c r="K240" i="48"/>
  <c r="I240" i="48"/>
  <c r="H240" i="48"/>
  <c r="F240" i="48"/>
  <c r="J239" i="48"/>
  <c r="G239" i="48"/>
  <c r="D239" i="48"/>
  <c r="L238" i="48"/>
  <c r="K238" i="48"/>
  <c r="I238" i="48"/>
  <c r="H238" i="48"/>
  <c r="E238" i="48"/>
  <c r="D238" i="48" s="1"/>
  <c r="J237" i="48"/>
  <c r="G237" i="48"/>
  <c r="D237" i="48"/>
  <c r="L236" i="48"/>
  <c r="I236" i="48"/>
  <c r="F236" i="48"/>
  <c r="J235" i="48"/>
  <c r="G235" i="48"/>
  <c r="D235" i="48"/>
  <c r="J234" i="48"/>
  <c r="G234" i="48"/>
  <c r="D234" i="48"/>
  <c r="L233" i="48"/>
  <c r="K233" i="48"/>
  <c r="I233" i="48"/>
  <c r="H233" i="48"/>
  <c r="F233" i="48"/>
  <c r="E233" i="48"/>
  <c r="J232" i="48"/>
  <c r="G232" i="48"/>
  <c r="D232" i="48"/>
  <c r="L231" i="48"/>
  <c r="K231" i="48"/>
  <c r="I231" i="48"/>
  <c r="H231" i="48"/>
  <c r="F231" i="48"/>
  <c r="J230" i="48"/>
  <c r="G230" i="48"/>
  <c r="D230" i="48"/>
  <c r="J229" i="48"/>
  <c r="G229" i="48"/>
  <c r="D229" i="48"/>
  <c r="J228" i="48"/>
  <c r="G228" i="48"/>
  <c r="D228" i="48"/>
  <c r="L227" i="48"/>
  <c r="I227" i="48"/>
  <c r="H227" i="48"/>
  <c r="J221" i="48"/>
  <c r="G221" i="48"/>
  <c r="D221" i="48"/>
  <c r="L220" i="48"/>
  <c r="I220" i="48"/>
  <c r="F220" i="48"/>
  <c r="J224" i="48"/>
  <c r="G224" i="48"/>
  <c r="D224" i="48"/>
  <c r="D219" i="48"/>
  <c r="F218" i="48"/>
  <c r="J217" i="48"/>
  <c r="G217" i="48"/>
  <c r="D217" i="48"/>
  <c r="L216" i="48"/>
  <c r="K216" i="48"/>
  <c r="I216" i="48"/>
  <c r="H216" i="48"/>
  <c r="F216" i="48"/>
  <c r="J214" i="48"/>
  <c r="G214" i="48"/>
  <c r="D214" i="48"/>
  <c r="J213" i="48"/>
  <c r="G213" i="48"/>
  <c r="D213" i="48"/>
  <c r="L212" i="48"/>
  <c r="K212" i="48"/>
  <c r="I212" i="48"/>
  <c r="H212" i="48"/>
  <c r="F212" i="48"/>
  <c r="E212" i="48"/>
  <c r="J211" i="48"/>
  <c r="G211" i="48"/>
  <c r="D211" i="48"/>
  <c r="L210" i="48"/>
  <c r="K210" i="48"/>
  <c r="I210" i="48"/>
  <c r="H210" i="48"/>
  <c r="F210" i="48"/>
  <c r="E210" i="48"/>
  <c r="J209" i="48"/>
  <c r="G209" i="48"/>
  <c r="D209" i="48"/>
  <c r="L208" i="48"/>
  <c r="I208" i="48"/>
  <c r="F208" i="48"/>
  <c r="J207" i="48"/>
  <c r="G207" i="48"/>
  <c r="D207" i="48"/>
  <c r="J206" i="48"/>
  <c r="G206" i="48"/>
  <c r="D206" i="48"/>
  <c r="L205" i="48"/>
  <c r="I205" i="48"/>
  <c r="F205" i="48"/>
  <c r="J204" i="48"/>
  <c r="G204" i="48"/>
  <c r="D204" i="48"/>
  <c r="L203" i="48"/>
  <c r="K203" i="48"/>
  <c r="I203" i="48"/>
  <c r="H203" i="48"/>
  <c r="G203" i="48" s="1"/>
  <c r="F203" i="48"/>
  <c r="J201" i="48"/>
  <c r="G201" i="48"/>
  <c r="D201" i="48"/>
  <c r="J200" i="48"/>
  <c r="G200" i="48"/>
  <c r="D200" i="48"/>
  <c r="L199" i="48"/>
  <c r="L197" i="48" s="1"/>
  <c r="K199" i="48"/>
  <c r="I199" i="48"/>
  <c r="H199" i="48"/>
  <c r="F199" i="48"/>
  <c r="J198" i="48"/>
  <c r="G198" i="48"/>
  <c r="D198" i="48"/>
  <c r="K197" i="48"/>
  <c r="H197" i="48"/>
  <c r="E197" i="48"/>
  <c r="J196" i="48"/>
  <c r="G196" i="48"/>
  <c r="D196" i="48"/>
  <c r="J195" i="48"/>
  <c r="G195" i="48"/>
  <c r="D195" i="48"/>
  <c r="J194" i="48"/>
  <c r="G194" i="48"/>
  <c r="D194" i="48"/>
  <c r="L193" i="48"/>
  <c r="K193" i="48"/>
  <c r="I193" i="48"/>
  <c r="H193" i="48"/>
  <c r="F193" i="48"/>
  <c r="J192" i="48"/>
  <c r="G192" i="48"/>
  <c r="D192" i="48"/>
  <c r="L191" i="48"/>
  <c r="K191" i="48"/>
  <c r="I191" i="48"/>
  <c r="H191" i="48"/>
  <c r="F191" i="48"/>
  <c r="J190" i="48"/>
  <c r="G190" i="48"/>
  <c r="D190" i="48"/>
  <c r="J189" i="48"/>
  <c r="G189" i="48"/>
  <c r="D189" i="48"/>
  <c r="L188" i="48"/>
  <c r="K188" i="48"/>
  <c r="I188" i="48"/>
  <c r="H188" i="48"/>
  <c r="F188" i="48"/>
  <c r="J187" i="48"/>
  <c r="G187" i="48"/>
  <c r="D187" i="48"/>
  <c r="J186" i="48"/>
  <c r="G186" i="48"/>
  <c r="D186" i="48"/>
  <c r="J185" i="48"/>
  <c r="G185" i="48"/>
  <c r="D185" i="48"/>
  <c r="L184" i="48"/>
  <c r="K184" i="48"/>
  <c r="I184" i="48"/>
  <c r="H184" i="48"/>
  <c r="F184" i="48"/>
  <c r="D184" i="48" s="1"/>
  <c r="J183" i="48"/>
  <c r="G183" i="48"/>
  <c r="L180" i="48"/>
  <c r="I180" i="48"/>
  <c r="F180" i="48"/>
  <c r="J179" i="48"/>
  <c r="G179" i="48"/>
  <c r="D179" i="48"/>
  <c r="J178" i="48"/>
  <c r="G178" i="48"/>
  <c r="D178" i="48"/>
  <c r="J177" i="48"/>
  <c r="G177" i="48"/>
  <c r="L176" i="48"/>
  <c r="K176" i="48"/>
  <c r="I176" i="48"/>
  <c r="H176" i="48"/>
  <c r="F176" i="48"/>
  <c r="J175" i="48"/>
  <c r="G175" i="48"/>
  <c r="D175" i="48"/>
  <c r="J174" i="48"/>
  <c r="G174" i="48"/>
  <c r="D174" i="48"/>
  <c r="J173" i="48"/>
  <c r="G173" i="48"/>
  <c r="D173" i="48"/>
  <c r="L172" i="48"/>
  <c r="I172" i="48"/>
  <c r="G172" i="48" s="1"/>
  <c r="F172" i="48"/>
  <c r="J167" i="48"/>
  <c r="D167" i="48"/>
  <c r="L166" i="48"/>
  <c r="K166" i="48"/>
  <c r="H166" i="48"/>
  <c r="F166" i="48"/>
  <c r="E166" i="48"/>
  <c r="J165" i="48"/>
  <c r="G165" i="48"/>
  <c r="D165" i="48"/>
  <c r="L164" i="48"/>
  <c r="K164" i="48"/>
  <c r="I164" i="48"/>
  <c r="H164" i="48"/>
  <c r="F164" i="48"/>
  <c r="E164" i="48"/>
  <c r="J163" i="48"/>
  <c r="G163" i="48"/>
  <c r="D163" i="48"/>
  <c r="L162" i="48"/>
  <c r="K162" i="48"/>
  <c r="I162" i="48"/>
  <c r="H162" i="48"/>
  <c r="F162" i="48"/>
  <c r="E162" i="48"/>
  <c r="J161" i="48"/>
  <c r="G161" i="48"/>
  <c r="D161" i="48"/>
  <c r="L160" i="48"/>
  <c r="K160" i="48"/>
  <c r="I160" i="48"/>
  <c r="H160" i="48"/>
  <c r="F160" i="48"/>
  <c r="E160" i="48"/>
  <c r="J159" i="48"/>
  <c r="G159" i="48"/>
  <c r="D159" i="48"/>
  <c r="J158" i="48"/>
  <c r="G158" i="48"/>
  <c r="D158" i="48"/>
  <c r="L157" i="48"/>
  <c r="K157" i="48"/>
  <c r="I157" i="48"/>
  <c r="H157" i="48"/>
  <c r="F157" i="48"/>
  <c r="E157" i="48"/>
  <c r="J156" i="48"/>
  <c r="G156" i="48"/>
  <c r="D156" i="48"/>
  <c r="L155" i="48"/>
  <c r="K155" i="48"/>
  <c r="I155" i="48"/>
  <c r="H155" i="48"/>
  <c r="F155" i="48"/>
  <c r="E155" i="48"/>
  <c r="J154" i="48"/>
  <c r="G154" i="48"/>
  <c r="D154" i="48"/>
  <c r="L153" i="48"/>
  <c r="K153" i="48"/>
  <c r="I153" i="48"/>
  <c r="H153" i="48"/>
  <c r="F153" i="48"/>
  <c r="E153" i="48"/>
  <c r="J152" i="48"/>
  <c r="G152" i="48"/>
  <c r="D152" i="48"/>
  <c r="L151" i="48"/>
  <c r="K151" i="48"/>
  <c r="I151" i="48"/>
  <c r="H151" i="48"/>
  <c r="F151" i="48"/>
  <c r="E151" i="48"/>
  <c r="J148" i="48"/>
  <c r="G148" i="48"/>
  <c r="D148" i="48"/>
  <c r="L147" i="48"/>
  <c r="K147" i="48"/>
  <c r="I147" i="48"/>
  <c r="H147" i="48"/>
  <c r="F147" i="48"/>
  <c r="E147" i="48"/>
  <c r="J146" i="48"/>
  <c r="G146" i="48"/>
  <c r="D146" i="48"/>
  <c r="J145" i="48"/>
  <c r="G145" i="48"/>
  <c r="D145" i="48"/>
  <c r="L144" i="48"/>
  <c r="K144" i="48"/>
  <c r="I144" i="48"/>
  <c r="H144" i="48"/>
  <c r="F144" i="48"/>
  <c r="E144" i="48"/>
  <c r="J143" i="48"/>
  <c r="G143" i="48"/>
  <c r="D143" i="48"/>
  <c r="J142" i="48"/>
  <c r="G142" i="48"/>
  <c r="D142" i="48"/>
  <c r="L141" i="48"/>
  <c r="K141" i="48"/>
  <c r="I141" i="48"/>
  <c r="H141" i="48"/>
  <c r="F141" i="48"/>
  <c r="E141" i="48"/>
  <c r="J140" i="48"/>
  <c r="G140" i="48"/>
  <c r="D140" i="48"/>
  <c r="J139" i="48"/>
  <c r="G139" i="48"/>
  <c r="D139" i="48"/>
  <c r="L138" i="48"/>
  <c r="K138" i="48"/>
  <c r="I138" i="48"/>
  <c r="H138" i="48"/>
  <c r="F138" i="48"/>
  <c r="E138" i="48"/>
  <c r="J137" i="48"/>
  <c r="G137" i="48"/>
  <c r="D137" i="48"/>
  <c r="J136" i="48"/>
  <c r="G136" i="48"/>
  <c r="D136" i="48"/>
  <c r="L135" i="48"/>
  <c r="K135" i="48"/>
  <c r="I135" i="48"/>
  <c r="H135" i="48"/>
  <c r="F135" i="48"/>
  <c r="E135" i="48"/>
  <c r="J134" i="48"/>
  <c r="G134" i="48"/>
  <c r="D134" i="48"/>
  <c r="K132" i="48"/>
  <c r="H132" i="48"/>
  <c r="E132" i="48"/>
  <c r="J131" i="48"/>
  <c r="G131" i="48"/>
  <c r="D131" i="48"/>
  <c r="L130" i="48"/>
  <c r="K130" i="48"/>
  <c r="I130" i="48"/>
  <c r="H130" i="48"/>
  <c r="F130" i="48"/>
  <c r="E130" i="48"/>
  <c r="J129" i="48"/>
  <c r="G129" i="48"/>
  <c r="D129" i="48"/>
  <c r="L128" i="48"/>
  <c r="K128" i="48"/>
  <c r="I128" i="48"/>
  <c r="H128" i="48"/>
  <c r="F128" i="48"/>
  <c r="E128" i="48"/>
  <c r="J127" i="48"/>
  <c r="G127" i="48"/>
  <c r="D127" i="48"/>
  <c r="L126" i="48"/>
  <c r="J126" i="48" s="1"/>
  <c r="I126" i="48"/>
  <c r="G126" i="48" s="1"/>
  <c r="F126" i="48"/>
  <c r="E126" i="48"/>
  <c r="J125" i="48"/>
  <c r="G125" i="48"/>
  <c r="D125" i="48"/>
  <c r="L124" i="48"/>
  <c r="K124" i="48"/>
  <c r="I124" i="48"/>
  <c r="H124" i="48"/>
  <c r="F124" i="48"/>
  <c r="E124" i="48"/>
  <c r="J123" i="48"/>
  <c r="G123" i="48"/>
  <c r="D123" i="48"/>
  <c r="L122" i="48"/>
  <c r="K122" i="48"/>
  <c r="I122" i="48"/>
  <c r="H122" i="48"/>
  <c r="F122" i="48"/>
  <c r="E122" i="48"/>
  <c r="J121" i="48"/>
  <c r="G121" i="48"/>
  <c r="D121" i="48"/>
  <c r="L120" i="48"/>
  <c r="K120" i="48"/>
  <c r="I120" i="48"/>
  <c r="H120" i="48"/>
  <c r="F120" i="48"/>
  <c r="E120" i="48"/>
  <c r="J119" i="48"/>
  <c r="G119" i="48"/>
  <c r="D119" i="48"/>
  <c r="K118" i="48"/>
  <c r="H118" i="48"/>
  <c r="E118" i="48"/>
  <c r="J117" i="48"/>
  <c r="G117" i="48"/>
  <c r="D117" i="48"/>
  <c r="J81" i="48"/>
  <c r="G81" i="48"/>
  <c r="D81" i="48"/>
  <c r="J80" i="48"/>
  <c r="G80" i="48"/>
  <c r="D80" i="48"/>
  <c r="L79" i="48"/>
  <c r="K79" i="48"/>
  <c r="I79" i="48"/>
  <c r="H79" i="48"/>
  <c r="F79" i="48"/>
  <c r="E79" i="48"/>
  <c r="J78" i="48"/>
  <c r="G78" i="48"/>
  <c r="D78" i="48"/>
  <c r="L77" i="48"/>
  <c r="K77" i="48"/>
  <c r="I77" i="48"/>
  <c r="H77" i="48"/>
  <c r="F77" i="48"/>
  <c r="E77" i="48"/>
  <c r="J76" i="48"/>
  <c r="G76" i="48"/>
  <c r="D76" i="48"/>
  <c r="L75" i="48"/>
  <c r="K75" i="48"/>
  <c r="I75" i="48"/>
  <c r="H75" i="48"/>
  <c r="F75" i="48"/>
  <c r="E75" i="48"/>
  <c r="J73" i="48"/>
  <c r="G73" i="48"/>
  <c r="D73" i="48"/>
  <c r="L72" i="48"/>
  <c r="K72" i="48"/>
  <c r="I72" i="48"/>
  <c r="H72" i="48"/>
  <c r="F72" i="48"/>
  <c r="E72" i="48"/>
  <c r="J71" i="48"/>
  <c r="G71" i="48"/>
  <c r="D71" i="48"/>
  <c r="L70" i="48"/>
  <c r="K70" i="48"/>
  <c r="I70" i="48"/>
  <c r="H70" i="48"/>
  <c r="F70" i="48"/>
  <c r="E70" i="48"/>
  <c r="J69" i="48"/>
  <c r="G69" i="48"/>
  <c r="D69" i="48"/>
  <c r="J68" i="48"/>
  <c r="G68" i="48"/>
  <c r="D68" i="48"/>
  <c r="J67" i="48"/>
  <c r="G67" i="48"/>
  <c r="D67" i="48"/>
  <c r="L66" i="48"/>
  <c r="K66" i="48"/>
  <c r="I66" i="48"/>
  <c r="H66" i="48"/>
  <c r="F66" i="48"/>
  <c r="E66" i="48"/>
  <c r="J65" i="48"/>
  <c r="G65" i="48"/>
  <c r="D65" i="48"/>
  <c r="J64" i="48"/>
  <c r="G64" i="48"/>
  <c r="D64" i="48"/>
  <c r="J61" i="48"/>
  <c r="G61" i="48"/>
  <c r="D61" i="48"/>
  <c r="J60" i="48"/>
  <c r="G60" i="48"/>
  <c r="D60" i="48"/>
  <c r="J59" i="48"/>
  <c r="G59" i="48"/>
  <c r="D59" i="48"/>
  <c r="J58" i="48"/>
  <c r="G58" i="48"/>
  <c r="D58" i="48"/>
  <c r="J57" i="48"/>
  <c r="G57" i="48"/>
  <c r="D57" i="48"/>
  <c r="J56" i="48"/>
  <c r="G56" i="48"/>
  <c r="D56" i="48"/>
  <c r="J55" i="48"/>
  <c r="G55" i="48"/>
  <c r="D55" i="48"/>
  <c r="J54" i="48"/>
  <c r="G54" i="48"/>
  <c r="D54" i="48"/>
  <c r="J53" i="48"/>
  <c r="G53" i="48"/>
  <c r="D53" i="48"/>
  <c r="J52" i="48"/>
  <c r="G52" i="48"/>
  <c r="D52" i="48"/>
  <c r="J51" i="48"/>
  <c r="G51" i="48"/>
  <c r="D51" i="48"/>
  <c r="J50" i="48"/>
  <c r="G50" i="48"/>
  <c r="D50" i="48"/>
  <c r="J49" i="48"/>
  <c r="G49" i="48"/>
  <c r="D49" i="48"/>
  <c r="J48" i="48"/>
  <c r="G48" i="48"/>
  <c r="D48" i="48"/>
  <c r="E47" i="48"/>
  <c r="J46" i="48"/>
  <c r="G46" i="48"/>
  <c r="D46" i="48"/>
  <c r="L45" i="48"/>
  <c r="K45" i="48"/>
  <c r="I45" i="48"/>
  <c r="H45" i="48"/>
  <c r="F45" i="48"/>
  <c r="E45" i="48"/>
  <c r="J42" i="48"/>
  <c r="G42" i="48"/>
  <c r="D42" i="48"/>
  <c r="J41" i="48"/>
  <c r="G41" i="48"/>
  <c r="D41" i="48"/>
  <c r="J40" i="48"/>
  <c r="G40" i="48"/>
  <c r="D40" i="48"/>
  <c r="L39" i="48"/>
  <c r="K39" i="48"/>
  <c r="I39" i="48"/>
  <c r="H39" i="48"/>
  <c r="F39" i="48"/>
  <c r="J38" i="48"/>
  <c r="G38" i="48"/>
  <c r="D38" i="48"/>
  <c r="J37" i="48"/>
  <c r="G37" i="48"/>
  <c r="D37" i="48"/>
  <c r="J36" i="48"/>
  <c r="G36" i="48"/>
  <c r="D36" i="48"/>
  <c r="J35" i="48"/>
  <c r="G35" i="48"/>
  <c r="D35" i="48"/>
  <c r="J34" i="48"/>
  <c r="G34" i="48"/>
  <c r="D34" i="48"/>
  <c r="L33" i="48"/>
  <c r="K33" i="48"/>
  <c r="I33" i="48"/>
  <c r="H33" i="48"/>
  <c r="F33" i="48"/>
  <c r="E33" i="48"/>
  <c r="J32" i="48"/>
  <c r="G32" i="48"/>
  <c r="D32" i="48"/>
  <c r="D31" i="48"/>
  <c r="J30" i="48"/>
  <c r="G30" i="48"/>
  <c r="D30" i="48"/>
  <c r="J29" i="48"/>
  <c r="G29" i="48"/>
  <c r="D29" i="48"/>
  <c r="J28" i="48"/>
  <c r="G28" i="48"/>
  <c r="D28" i="48"/>
  <c r="J27" i="48"/>
  <c r="G27" i="48"/>
  <c r="D27" i="48"/>
  <c r="J26" i="48"/>
  <c r="I25" i="48"/>
  <c r="J24" i="48"/>
  <c r="G24" i="48"/>
  <c r="D24" i="48"/>
  <c r="J23" i="48"/>
  <c r="G23" i="48"/>
  <c r="D23" i="48"/>
  <c r="J22" i="48"/>
  <c r="G22" i="48"/>
  <c r="D22" i="48"/>
  <c r="L21" i="48"/>
  <c r="K21" i="48"/>
  <c r="I21" i="48"/>
  <c r="H21" i="48"/>
  <c r="F21" i="48"/>
  <c r="E21" i="48"/>
  <c r="J20" i="48"/>
  <c r="G20" i="48"/>
  <c r="D20" i="48"/>
  <c r="J18" i="48"/>
  <c r="G18" i="48"/>
  <c r="D18" i="48"/>
  <c r="L17" i="48"/>
  <c r="K17" i="48"/>
  <c r="I17" i="48"/>
  <c r="H17" i="48"/>
  <c r="G16" i="48"/>
  <c r="L15" i="48"/>
  <c r="I15" i="48"/>
  <c r="H15" i="48"/>
  <c r="F15" i="48"/>
  <c r="D15" i="48" s="1"/>
  <c r="J14" i="48"/>
  <c r="G14" i="48"/>
  <c r="D14" i="48"/>
  <c r="L13" i="48"/>
  <c r="K13" i="48"/>
  <c r="K12" i="48" s="1"/>
  <c r="I13" i="48"/>
  <c r="H13" i="48"/>
  <c r="F13" i="48"/>
  <c r="E13" i="48"/>
  <c r="E12" i="48" s="1"/>
  <c r="F62" i="5"/>
  <c r="F58" i="5"/>
  <c r="F54" i="5"/>
  <c r="F48" i="5"/>
  <c r="F45" i="5"/>
  <c r="F35" i="5"/>
  <c r="F30" i="5"/>
  <c r="F26" i="5"/>
  <c r="F24" i="5"/>
  <c r="F15" i="5"/>
  <c r="E58" i="5"/>
  <c r="E54" i="5"/>
  <c r="E48" i="5"/>
  <c r="E45" i="5"/>
  <c r="E35" i="5"/>
  <c r="E30" i="5"/>
  <c r="E26" i="5"/>
  <c r="E24" i="5"/>
  <c r="E15" i="5"/>
  <c r="K859" i="38"/>
  <c r="K858" i="38" s="1"/>
  <c r="K857" i="38" s="1"/>
  <c r="K856" i="38" s="1"/>
  <c r="K855" i="38" s="1"/>
  <c r="K854" i="38" s="1"/>
  <c r="K853" i="38" s="1"/>
  <c r="I700" i="38"/>
  <c r="J700" i="38"/>
  <c r="K700" i="38"/>
  <c r="K847" i="38"/>
  <c r="K846" i="38" s="1"/>
  <c r="K845" i="38" s="1"/>
  <c r="K843" i="38"/>
  <c r="K842" i="38" s="1"/>
  <c r="K841" i="38" s="1"/>
  <c r="K839" i="38"/>
  <c r="K838" i="38" s="1"/>
  <c r="K837" i="38" s="1"/>
  <c r="K833" i="38"/>
  <c r="K832" i="38" s="1"/>
  <c r="K831" i="38" s="1"/>
  <c r="K830" i="38" s="1"/>
  <c r="K829" i="38" s="1"/>
  <c r="K827" i="38"/>
  <c r="K826" i="38" s="1"/>
  <c r="K825" i="38" s="1"/>
  <c r="K824" i="38" s="1"/>
  <c r="K823" i="38" s="1"/>
  <c r="K822" i="38"/>
  <c r="K821" i="38"/>
  <c r="K810" i="38"/>
  <c r="K809" i="38" s="1"/>
  <c r="K808" i="38" s="1"/>
  <c r="K807" i="38" s="1"/>
  <c r="K804" i="38" s="1"/>
  <c r="K805" i="38"/>
  <c r="K802" i="38"/>
  <c r="K801" i="38" s="1"/>
  <c r="K799" i="38"/>
  <c r="K798" i="38" s="1"/>
  <c r="K793" i="38"/>
  <c r="K792" i="38" s="1"/>
  <c r="K791" i="38" s="1"/>
  <c r="K789" i="38"/>
  <c r="K788" i="38" s="1"/>
  <c r="K787" i="38" s="1"/>
  <c r="K785" i="38"/>
  <c r="K784" i="38" s="1"/>
  <c r="K783" i="38" s="1"/>
  <c r="K781" i="38"/>
  <c r="K780" i="38" s="1"/>
  <c r="K779" i="38" s="1"/>
  <c r="K777" i="38"/>
  <c r="K776" i="38" s="1"/>
  <c r="K775" i="38" s="1"/>
  <c r="K773" i="38"/>
  <c r="K772" i="38" s="1"/>
  <c r="K771" i="38" s="1"/>
  <c r="K769" i="38"/>
  <c r="K768" i="38" s="1"/>
  <c r="K767" i="38" s="1"/>
  <c r="K765" i="38"/>
  <c r="K764" i="38" s="1"/>
  <c r="K763" i="38" s="1"/>
  <c r="K761" i="38"/>
  <c r="K760" i="38" s="1"/>
  <c r="K759" i="38" s="1"/>
  <c r="K757" i="38"/>
  <c r="K756" i="38" s="1"/>
  <c r="K755" i="38" s="1"/>
  <c r="K753" i="38"/>
  <c r="K752" i="38" s="1"/>
  <c r="K751" i="38" s="1"/>
  <c r="K749" i="38"/>
  <c r="K748" i="38" s="1"/>
  <c r="K747" i="38" s="1"/>
  <c r="K746" i="38"/>
  <c r="K743" i="38"/>
  <c r="K742" i="38" s="1"/>
  <c r="K740" i="38"/>
  <c r="K739" i="38" s="1"/>
  <c r="K738" i="38" s="1"/>
  <c r="K733" i="38"/>
  <c r="K732" i="38" s="1"/>
  <c r="K731" i="38" s="1"/>
  <c r="K729" i="38"/>
  <c r="K728" i="38" s="1"/>
  <c r="K727" i="38" s="1"/>
  <c r="K723" i="38"/>
  <c r="K722" i="38" s="1"/>
  <c r="K721" i="38" s="1"/>
  <c r="K719" i="38"/>
  <c r="K718" i="38" s="1"/>
  <c r="K717" i="38" s="1"/>
  <c r="K714" i="38"/>
  <c r="K710" i="38"/>
  <c r="K709" i="38" s="1"/>
  <c r="K708" i="38" s="1"/>
  <c r="K707" i="38" s="1"/>
  <c r="K705" i="38"/>
  <c r="K704" i="38" s="1"/>
  <c r="K702" i="38"/>
  <c r="K701" i="38" s="1"/>
  <c r="K698" i="38"/>
  <c r="K697" i="38" s="1"/>
  <c r="K696" i="38" s="1"/>
  <c r="K694" i="38"/>
  <c r="K693" i="38" s="1"/>
  <c r="K689" i="38"/>
  <c r="K688" i="38" s="1"/>
  <c r="K686" i="38"/>
  <c r="K685" i="38" s="1"/>
  <c r="K684" i="38" s="1"/>
  <c r="K682" i="38"/>
  <c r="K681" i="38" s="1"/>
  <c r="K678" i="38"/>
  <c r="K677" i="38" s="1"/>
  <c r="K676" i="38" s="1"/>
  <c r="K674" i="38"/>
  <c r="K673" i="38" s="1"/>
  <c r="K671" i="38"/>
  <c r="K670" i="38" s="1"/>
  <c r="K667" i="38"/>
  <c r="K666" i="38" s="1"/>
  <c r="K664" i="38"/>
  <c r="K663" i="38" s="1"/>
  <c r="K658" i="38"/>
  <c r="K657" i="38" s="1"/>
  <c r="K655" i="38"/>
  <c r="K654" i="38" s="1"/>
  <c r="K652" i="38"/>
  <c r="K651" i="38" s="1"/>
  <c r="K650" i="38" s="1"/>
  <c r="K647" i="38"/>
  <c r="K646" i="38" s="1"/>
  <c r="K645" i="38" s="1"/>
  <c r="K643" i="38"/>
  <c r="K642" i="38" s="1"/>
  <c r="K639" i="38"/>
  <c r="K638" i="38" s="1"/>
  <c r="K637" i="38" s="1"/>
  <c r="K635" i="38"/>
  <c r="K634" i="38" s="1"/>
  <c r="K633" i="38" s="1"/>
  <c r="K630" i="38"/>
  <c r="K629" i="38"/>
  <c r="K626" i="38"/>
  <c r="K625" i="38" s="1"/>
  <c r="K623" i="38"/>
  <c r="K622" i="38" s="1"/>
  <c r="K619" i="38"/>
  <c r="K617" i="38"/>
  <c r="K614" i="38"/>
  <c r="K613" i="38" s="1"/>
  <c r="K611" i="38"/>
  <c r="K610" i="38" s="1"/>
  <c r="K607" i="38"/>
  <c r="K606" i="38" s="1"/>
  <c r="K605" i="38" s="1"/>
  <c r="K603" i="38"/>
  <c r="K602" i="38" s="1"/>
  <c r="K600" i="38"/>
  <c r="K599" i="38" s="1"/>
  <c r="K597" i="38"/>
  <c r="K596" i="38" s="1"/>
  <c r="K556" i="38"/>
  <c r="K555" i="38" s="1"/>
  <c r="K554" i="38" s="1"/>
  <c r="K553" i="38" s="1"/>
  <c r="K552" i="38" s="1"/>
  <c r="K588" i="38"/>
  <c r="K587" i="38" s="1"/>
  <c r="K585" i="38"/>
  <c r="K584" i="38" s="1"/>
  <c r="K560" i="38"/>
  <c r="K559" i="38" s="1"/>
  <c r="K515" i="38"/>
  <c r="K514" i="38"/>
  <c r="K512" i="38"/>
  <c r="K511" i="38" s="1"/>
  <c r="K510" i="38" s="1"/>
  <c r="K508" i="38"/>
  <c r="K506" i="38"/>
  <c r="K505" i="38" s="1"/>
  <c r="K504" i="38"/>
  <c r="K501" i="38"/>
  <c r="K500" i="38" s="1"/>
  <c r="K496" i="38"/>
  <c r="K495" i="38" s="1"/>
  <c r="K494" i="38" s="1"/>
  <c r="K492" i="38"/>
  <c r="K491" i="38" s="1"/>
  <c r="K490" i="38" s="1"/>
  <c r="K487" i="38"/>
  <c r="K485" i="38"/>
  <c r="K484" i="38" s="1"/>
  <c r="K468" i="38"/>
  <c r="K467" i="38" s="1"/>
  <c r="K482" i="38"/>
  <c r="K481" i="38" s="1"/>
  <c r="K479" i="38"/>
  <c r="K478" i="38" s="1"/>
  <c r="K477" i="38" s="1"/>
  <c r="K475" i="38"/>
  <c r="K474" i="38" s="1"/>
  <c r="K473" i="38" s="1"/>
  <c r="K462" i="38"/>
  <c r="K459" i="38"/>
  <c r="K453" i="38"/>
  <c r="K452" i="38" s="1"/>
  <c r="K465" i="38"/>
  <c r="K464" i="38" s="1"/>
  <c r="K443" i="38"/>
  <c r="K442" i="38" s="1"/>
  <c r="K446" i="38"/>
  <c r="K445" i="38" s="1"/>
  <c r="K440" i="38"/>
  <c r="K439" i="38" s="1"/>
  <c r="K435" i="38"/>
  <c r="K434" i="38" s="1"/>
  <c r="K433" i="38" s="1"/>
  <c r="K432" i="38" s="1"/>
  <c r="K430" i="38"/>
  <c r="K429" i="38" s="1"/>
  <c r="K424" i="38"/>
  <c r="K423" i="38" s="1"/>
  <c r="K421" i="38"/>
  <c r="K420" i="38" s="1"/>
  <c r="K413" i="38"/>
  <c r="K412" i="38" s="1"/>
  <c r="K411" i="38" s="1"/>
  <c r="K409" i="38"/>
  <c r="K408" i="38" s="1"/>
  <c r="K407" i="38" s="1"/>
  <c r="K405" i="38"/>
  <c r="K404" i="38" s="1"/>
  <c r="K403" i="38" s="1"/>
  <c r="K396" i="38"/>
  <c r="K395" i="38" s="1"/>
  <c r="K394" i="38" s="1"/>
  <c r="K393" i="38" s="1"/>
  <c r="K390" i="38"/>
  <c r="K389" i="38" s="1"/>
  <c r="K372" i="38"/>
  <c r="K370" i="38"/>
  <c r="K363" i="38"/>
  <c r="K362" i="38" s="1"/>
  <c r="K360" i="38"/>
  <c r="K359" i="38" s="1"/>
  <c r="K354" i="38"/>
  <c r="K353" i="38" s="1"/>
  <c r="K352" i="38" s="1"/>
  <c r="K351" i="38" s="1"/>
  <c r="K342" i="38" s="1"/>
  <c r="K349" i="38"/>
  <c r="K348" i="38" s="1"/>
  <c r="K347" i="38" s="1"/>
  <c r="K345" i="38"/>
  <c r="K344" i="38" s="1"/>
  <c r="K343" i="38" s="1"/>
  <c r="K337" i="38"/>
  <c r="K336" i="38" s="1"/>
  <c r="K335" i="38" s="1"/>
  <c r="K334" i="38" s="1"/>
  <c r="K333" i="38" s="1"/>
  <c r="K331" i="38"/>
  <c r="K330" i="38" s="1"/>
  <c r="K329" i="38" s="1"/>
  <c r="K320" i="38"/>
  <c r="K319" i="38" s="1"/>
  <c r="K318" i="38" s="1"/>
  <c r="K316" i="38"/>
  <c r="K315" i="38" s="1"/>
  <c r="K311" i="38"/>
  <c r="K310" i="38" s="1"/>
  <c r="K308" i="38"/>
  <c r="K307" i="38" s="1"/>
  <c r="K303" i="38"/>
  <c r="K301" i="38"/>
  <c r="K300" i="38" s="1"/>
  <c r="K294" i="38"/>
  <c r="K293" i="38" s="1"/>
  <c r="K292" i="38" s="1"/>
  <c r="K288" i="38"/>
  <c r="K286" i="38"/>
  <c r="K285" i="38" s="1"/>
  <c r="K275" i="38"/>
  <c r="K274" i="38" s="1"/>
  <c r="K273" i="38" s="1"/>
  <c r="K266" i="38"/>
  <c r="K265" i="38" s="1"/>
  <c r="K264" i="38" s="1"/>
  <c r="K262" i="38"/>
  <c r="K261" i="38" s="1"/>
  <c r="K260" i="38" s="1"/>
  <c r="K258" i="38"/>
  <c r="K257" i="38" s="1"/>
  <c r="K256" i="38" s="1"/>
  <c r="K254" i="38"/>
  <c r="K253" i="38" s="1"/>
  <c r="K252" i="38" s="1"/>
  <c r="K250" i="38"/>
  <c r="K249" i="38" s="1"/>
  <c r="K248" i="38" s="1"/>
  <c r="K245" i="38"/>
  <c r="K244" i="38" s="1"/>
  <c r="K243" i="38" s="1"/>
  <c r="K242" i="38" s="1"/>
  <c r="K239" i="38"/>
  <c r="K13" i="38" s="1"/>
  <c r="K236" i="38"/>
  <c r="K235" i="38" s="1"/>
  <c r="K234" i="38" s="1"/>
  <c r="K233" i="38" s="1"/>
  <c r="K232" i="38" s="1"/>
  <c r="K229" i="38" s="1"/>
  <c r="K231" i="38"/>
  <c r="K227" i="38"/>
  <c r="K226" i="38" s="1"/>
  <c r="K225" i="38" s="1"/>
  <c r="K223" i="38"/>
  <c r="K222" i="38" s="1"/>
  <c r="K221" i="38" s="1"/>
  <c r="K218" i="38"/>
  <c r="K217" i="38" s="1"/>
  <c r="K216" i="38" s="1"/>
  <c r="K215" i="38" s="1"/>
  <c r="K213" i="38"/>
  <c r="K212" i="38" s="1"/>
  <c r="K211" i="38" s="1"/>
  <c r="K210" i="38" s="1"/>
  <c r="K207" i="38"/>
  <c r="K206" i="38" s="1"/>
  <c r="K205" i="38" s="1"/>
  <c r="K204" i="38" s="1"/>
  <c r="K194" i="38"/>
  <c r="K193" i="38" s="1"/>
  <c r="K192" i="38" s="1"/>
  <c r="K190" i="38"/>
  <c r="K189" i="38" s="1"/>
  <c r="K188" i="38" s="1"/>
  <c r="K186" i="38"/>
  <c r="K185" i="38" s="1"/>
  <c r="K184" i="38" s="1"/>
  <c r="K181" i="38"/>
  <c r="K180" i="38" s="1"/>
  <c r="K179" i="38" s="1"/>
  <c r="K177" i="38"/>
  <c r="K176" i="38" s="1"/>
  <c r="K175" i="38" s="1"/>
  <c r="K173" i="38"/>
  <c r="K171" i="38"/>
  <c r="K168" i="38"/>
  <c r="K167" i="38" s="1"/>
  <c r="K163" i="38"/>
  <c r="K162" i="38" s="1"/>
  <c r="K159" i="38"/>
  <c r="K158" i="38" s="1"/>
  <c r="K157" i="38" s="1"/>
  <c r="K155" i="38"/>
  <c r="K154" i="38" s="1"/>
  <c r="K152" i="38"/>
  <c r="K151" i="38" s="1"/>
  <c r="K148" i="38"/>
  <c r="K146" i="38"/>
  <c r="K145" i="38"/>
  <c r="K143" i="38"/>
  <c r="K141" i="38"/>
  <c r="K140" i="38" s="1"/>
  <c r="K129" i="38"/>
  <c r="K128" i="38" s="1"/>
  <c r="K126" i="38"/>
  <c r="K125" i="38" s="1"/>
  <c r="K122" i="38"/>
  <c r="K121" i="38" s="1"/>
  <c r="K119" i="38"/>
  <c r="K118" i="38" s="1"/>
  <c r="K115" i="38"/>
  <c r="K114" i="38" s="1"/>
  <c r="K112" i="38"/>
  <c r="K111" i="38" s="1"/>
  <c r="K108" i="38"/>
  <c r="K107" i="38" s="1"/>
  <c r="K106" i="38" s="1"/>
  <c r="K98" i="38"/>
  <c r="K97" i="38" s="1"/>
  <c r="K95" i="38"/>
  <c r="K94" i="38" s="1"/>
  <c r="K93" i="38" s="1"/>
  <c r="K85" i="38"/>
  <c r="K84" i="38" s="1"/>
  <c r="K83" i="38" s="1"/>
  <c r="K81" i="38"/>
  <c r="K80" i="38" s="1"/>
  <c r="K78" i="38"/>
  <c r="K77" i="38" s="1"/>
  <c r="K75" i="38"/>
  <c r="K74" i="38" s="1"/>
  <c r="K69" i="38"/>
  <c r="K68" i="38" s="1"/>
  <c r="K67" i="38" s="1"/>
  <c r="K66" i="38" s="1"/>
  <c r="K65" i="38" s="1"/>
  <c r="K63" i="38"/>
  <c r="K62" i="38" s="1"/>
  <c r="K61" i="38" s="1"/>
  <c r="K59" i="38"/>
  <c r="K57" i="38"/>
  <c r="K54" i="38"/>
  <c r="K53" i="38" s="1"/>
  <c r="K51" i="38"/>
  <c r="K50" i="38" s="1"/>
  <c r="K48" i="38"/>
  <c r="K47" i="38" s="1"/>
  <c r="K45" i="38"/>
  <c r="K43" i="38"/>
  <c r="K37" i="38"/>
  <c r="K36" i="38" s="1"/>
  <c r="K34" i="38"/>
  <c r="K33" i="38" s="1"/>
  <c r="K31" i="38"/>
  <c r="K30" i="38" s="1"/>
  <c r="K25" i="38"/>
  <c r="K24" i="38" s="1"/>
  <c r="K22" i="38"/>
  <c r="K21" i="38" s="1"/>
  <c r="J847" i="38"/>
  <c r="J846" i="38" s="1"/>
  <c r="J845" i="38" s="1"/>
  <c r="J843" i="38"/>
  <c r="J842" i="38" s="1"/>
  <c r="J841" i="38" s="1"/>
  <c r="J839" i="38"/>
  <c r="J838" i="38" s="1"/>
  <c r="J837" i="38" s="1"/>
  <c r="J833" i="38"/>
  <c r="J832" i="38" s="1"/>
  <c r="J831" i="38" s="1"/>
  <c r="J830" i="38" s="1"/>
  <c r="J829" i="38" s="1"/>
  <c r="J827" i="38"/>
  <c r="J826" i="38" s="1"/>
  <c r="J825" i="38" s="1"/>
  <c r="J824" i="38" s="1"/>
  <c r="J823" i="38" s="1"/>
  <c r="J822" i="38"/>
  <c r="J821" i="38"/>
  <c r="J810" i="38"/>
  <c r="J809" i="38" s="1"/>
  <c r="J808" i="38" s="1"/>
  <c r="J807" i="38" s="1"/>
  <c r="J804" i="38" s="1"/>
  <c r="J805" i="38"/>
  <c r="J802" i="38"/>
  <c r="J801" i="38" s="1"/>
  <c r="J799" i="38"/>
  <c r="J798" i="38" s="1"/>
  <c r="J793" i="38"/>
  <c r="J792" i="38" s="1"/>
  <c r="J791" i="38" s="1"/>
  <c r="J789" i="38"/>
  <c r="J788" i="38" s="1"/>
  <c r="J787" i="38" s="1"/>
  <c r="J785" i="38"/>
  <c r="J784" i="38" s="1"/>
  <c r="J783" i="38" s="1"/>
  <c r="J781" i="38"/>
  <c r="J780" i="38" s="1"/>
  <c r="J779" i="38" s="1"/>
  <c r="J777" i="38"/>
  <c r="J776" i="38" s="1"/>
  <c r="J775" i="38" s="1"/>
  <c r="J773" i="38"/>
  <c r="J772" i="38" s="1"/>
  <c r="J771" i="38" s="1"/>
  <c r="J769" i="38"/>
  <c r="J768" i="38" s="1"/>
  <c r="J767" i="38" s="1"/>
  <c r="J765" i="38"/>
  <c r="J764" i="38" s="1"/>
  <c r="J763" i="38" s="1"/>
  <c r="J761" i="38"/>
  <c r="J760" i="38" s="1"/>
  <c r="J759" i="38" s="1"/>
  <c r="J757" i="38"/>
  <c r="J756" i="38" s="1"/>
  <c r="J755" i="38" s="1"/>
  <c r="J753" i="38"/>
  <c r="J752" i="38" s="1"/>
  <c r="J751" i="38" s="1"/>
  <c r="J749" i="38"/>
  <c r="J748" i="38" s="1"/>
  <c r="J747" i="38" s="1"/>
  <c r="J746" i="38"/>
  <c r="J744" i="38"/>
  <c r="J743" i="38" s="1"/>
  <c r="J742" i="38" s="1"/>
  <c r="J740" i="38"/>
  <c r="J739" i="38" s="1"/>
  <c r="J738" i="38" s="1"/>
  <c r="J733" i="38"/>
  <c r="J732" i="38" s="1"/>
  <c r="J731" i="38" s="1"/>
  <c r="J729" i="38"/>
  <c r="J728" i="38" s="1"/>
  <c r="J727" i="38" s="1"/>
  <c r="J723" i="38"/>
  <c r="J722" i="38" s="1"/>
  <c r="J721" i="38" s="1"/>
  <c r="J719" i="38"/>
  <c r="J718" i="38" s="1"/>
  <c r="J717" i="38" s="1"/>
  <c r="J714" i="38"/>
  <c r="J710" i="38"/>
  <c r="J709" i="38" s="1"/>
  <c r="J708" i="38" s="1"/>
  <c r="J707" i="38" s="1"/>
  <c r="J705" i="38"/>
  <c r="J702" i="38"/>
  <c r="J701" i="38" s="1"/>
  <c r="J698" i="38"/>
  <c r="J697" i="38" s="1"/>
  <c r="J696" i="38" s="1"/>
  <c r="J694" i="38"/>
  <c r="J693" i="38" s="1"/>
  <c r="J689" i="38"/>
  <c r="J688" i="38" s="1"/>
  <c r="J686" i="38"/>
  <c r="J685" i="38" s="1"/>
  <c r="J684" i="38" s="1"/>
  <c r="J682" i="38"/>
  <c r="J681" i="38" s="1"/>
  <c r="J678" i="38"/>
  <c r="J677" i="38" s="1"/>
  <c r="J676" i="38" s="1"/>
  <c r="J674" i="38"/>
  <c r="J673" i="38" s="1"/>
  <c r="J671" i="38"/>
  <c r="J670" i="38" s="1"/>
  <c r="J667" i="38"/>
  <c r="J666" i="38" s="1"/>
  <c r="J664" i="38"/>
  <c r="J663" i="38" s="1"/>
  <c r="J658" i="38"/>
  <c r="J657" i="38" s="1"/>
  <c r="J655" i="38"/>
  <c r="J654" i="38" s="1"/>
  <c r="J652" i="38"/>
  <c r="J647" i="38"/>
  <c r="J646" i="38" s="1"/>
  <c r="J645" i="38" s="1"/>
  <c r="J643" i="38"/>
  <c r="J642" i="38" s="1"/>
  <c r="J639" i="38"/>
  <c r="J638" i="38" s="1"/>
  <c r="J637" i="38" s="1"/>
  <c r="J635" i="38"/>
  <c r="J634" i="38" s="1"/>
  <c r="J633" i="38" s="1"/>
  <c r="J630" i="38"/>
  <c r="J629" i="38"/>
  <c r="J626" i="38"/>
  <c r="J625" i="38" s="1"/>
  <c r="J623" i="38"/>
  <c r="J622" i="38" s="1"/>
  <c r="J619" i="38"/>
  <c r="J617" i="38"/>
  <c r="J614" i="38"/>
  <c r="J613" i="38" s="1"/>
  <c r="J611" i="38"/>
  <c r="J610" i="38" s="1"/>
  <c r="J607" i="38"/>
  <c r="J606" i="38" s="1"/>
  <c r="J605" i="38" s="1"/>
  <c r="J603" i="38"/>
  <c r="J602" i="38" s="1"/>
  <c r="J600" i="38"/>
  <c r="J599" i="38" s="1"/>
  <c r="J597" i="38"/>
  <c r="J596" i="38" s="1"/>
  <c r="J556" i="38"/>
  <c r="J555" i="38" s="1"/>
  <c r="J554" i="38" s="1"/>
  <c r="J553" i="38" s="1"/>
  <c r="J552" i="38" s="1"/>
  <c r="J588" i="38"/>
  <c r="J587" i="38" s="1"/>
  <c r="J585" i="38"/>
  <c r="J560" i="38"/>
  <c r="J559" i="38" s="1"/>
  <c r="J515" i="38"/>
  <c r="J514" i="38"/>
  <c r="J512" i="38"/>
  <c r="J511" i="38" s="1"/>
  <c r="J510" i="38" s="1"/>
  <c r="J508" i="38"/>
  <c r="J506" i="38"/>
  <c r="J505" i="38" s="1"/>
  <c r="J504" i="38"/>
  <c r="J501" i="38"/>
  <c r="J500" i="38" s="1"/>
  <c r="J496" i="38"/>
  <c r="J495" i="38" s="1"/>
  <c r="J494" i="38" s="1"/>
  <c r="J492" i="38"/>
  <c r="J491" i="38" s="1"/>
  <c r="J490" i="38" s="1"/>
  <c r="J487" i="38"/>
  <c r="J485" i="38"/>
  <c r="J484" i="38" s="1"/>
  <c r="J468" i="38"/>
  <c r="J467" i="38" s="1"/>
  <c r="J482" i="38"/>
  <c r="J481" i="38" s="1"/>
  <c r="J479" i="38"/>
  <c r="J478" i="38" s="1"/>
  <c r="J477" i="38" s="1"/>
  <c r="J475" i="38"/>
  <c r="J474" i="38" s="1"/>
  <c r="J462" i="38"/>
  <c r="J461" i="38" s="1"/>
  <c r="J459" i="38"/>
  <c r="J453" i="38"/>
  <c r="J452" i="38" s="1"/>
  <c r="J465" i="38"/>
  <c r="J464" i="38" s="1"/>
  <c r="J443" i="38"/>
  <c r="J442" i="38" s="1"/>
  <c r="J446" i="38"/>
  <c r="J445" i="38" s="1"/>
  <c r="J440" i="38"/>
  <c r="J439" i="38" s="1"/>
  <c r="J435" i="38"/>
  <c r="J434" i="38" s="1"/>
  <c r="J433" i="38" s="1"/>
  <c r="J432" i="38" s="1"/>
  <c r="J430" i="38"/>
  <c r="J429" i="38" s="1"/>
  <c r="J424" i="38"/>
  <c r="J423" i="38" s="1"/>
  <c r="J421" i="38"/>
  <c r="J420" i="38" s="1"/>
  <c r="J413" i="38"/>
  <c r="J412" i="38" s="1"/>
  <c r="J411" i="38" s="1"/>
  <c r="J409" i="38"/>
  <c r="J408" i="38" s="1"/>
  <c r="J407" i="38" s="1"/>
  <c r="J405" i="38"/>
  <c r="J404" i="38" s="1"/>
  <c r="J403" i="38" s="1"/>
  <c r="J396" i="38"/>
  <c r="J395" i="38" s="1"/>
  <c r="J394" i="38" s="1"/>
  <c r="J393" i="38" s="1"/>
  <c r="J390" i="38"/>
  <c r="J389" i="38" s="1"/>
  <c r="J372" i="38"/>
  <c r="J370" i="38"/>
  <c r="J363" i="38"/>
  <c r="J362" i="38" s="1"/>
  <c r="J360" i="38"/>
  <c r="J359" i="38" s="1"/>
  <c r="J354" i="38"/>
  <c r="J353" i="38" s="1"/>
  <c r="J352" i="38" s="1"/>
  <c r="J351" i="38" s="1"/>
  <c r="J342" i="38" s="1"/>
  <c r="J349" i="38"/>
  <c r="J348" i="38" s="1"/>
  <c r="J347" i="38" s="1"/>
  <c r="J345" i="38"/>
  <c r="J344" i="38" s="1"/>
  <c r="J343" i="38" s="1"/>
  <c r="J337" i="38"/>
  <c r="J336" i="38" s="1"/>
  <c r="J335" i="38" s="1"/>
  <c r="J334" i="38" s="1"/>
  <c r="J333" i="38" s="1"/>
  <c r="J331" i="38"/>
  <c r="J330" i="38" s="1"/>
  <c r="J329" i="38" s="1"/>
  <c r="J320" i="38"/>
  <c r="J319" i="38" s="1"/>
  <c r="J316" i="38"/>
  <c r="J315" i="38" s="1"/>
  <c r="J311" i="38"/>
  <c r="J310" i="38" s="1"/>
  <c r="J308" i="38"/>
  <c r="J307" i="38" s="1"/>
  <c r="J303" i="38"/>
  <c r="J301" i="38"/>
  <c r="J300" i="38" s="1"/>
  <c r="J294" i="38"/>
  <c r="J293" i="38" s="1"/>
  <c r="J292" i="38" s="1"/>
  <c r="J288" i="38"/>
  <c r="J286" i="38"/>
  <c r="J285" i="38" s="1"/>
  <c r="J275" i="38"/>
  <c r="J274" i="38" s="1"/>
  <c r="J273" i="38" s="1"/>
  <c r="J266" i="38"/>
  <c r="J265" i="38" s="1"/>
  <c r="J264" i="38" s="1"/>
  <c r="J262" i="38"/>
  <c r="J261" i="38" s="1"/>
  <c r="J260" i="38" s="1"/>
  <c r="J258" i="38"/>
  <c r="J257" i="38" s="1"/>
  <c r="J256" i="38" s="1"/>
  <c r="J254" i="38"/>
  <c r="J253" i="38" s="1"/>
  <c r="J252" i="38" s="1"/>
  <c r="J250" i="38"/>
  <c r="J249" i="38" s="1"/>
  <c r="J248" i="38" s="1"/>
  <c r="J245" i="38"/>
  <c r="J244" i="38" s="1"/>
  <c r="J243" i="38" s="1"/>
  <c r="J242" i="38" s="1"/>
  <c r="J239" i="38"/>
  <c r="J236" i="38"/>
  <c r="J235" i="38" s="1"/>
  <c r="J234" i="38" s="1"/>
  <c r="J233" i="38" s="1"/>
  <c r="J232" i="38" s="1"/>
  <c r="J229" i="38" s="1"/>
  <c r="J231" i="38"/>
  <c r="J227" i="38"/>
  <c r="J226" i="38" s="1"/>
  <c r="J225" i="38" s="1"/>
  <c r="J223" i="38"/>
  <c r="J222" i="38" s="1"/>
  <c r="J221" i="38" s="1"/>
  <c r="J218" i="38"/>
  <c r="J213" i="38"/>
  <c r="J212" i="38" s="1"/>
  <c r="J211" i="38" s="1"/>
  <c r="J210" i="38" s="1"/>
  <c r="J207" i="38"/>
  <c r="J206" i="38" s="1"/>
  <c r="J205" i="38" s="1"/>
  <c r="J204" i="38" s="1"/>
  <c r="J194" i="38"/>
  <c r="J193" i="38" s="1"/>
  <c r="J192" i="38" s="1"/>
  <c r="J190" i="38"/>
  <c r="J189" i="38" s="1"/>
  <c r="J188" i="38" s="1"/>
  <c r="J186" i="38"/>
  <c r="J185" i="38" s="1"/>
  <c r="J181" i="38"/>
  <c r="J180" i="38" s="1"/>
  <c r="J177" i="38"/>
  <c r="J176" i="38" s="1"/>
  <c r="J175" i="38" s="1"/>
  <c r="J173" i="38"/>
  <c r="J171" i="38"/>
  <c r="J168" i="38"/>
  <c r="J167" i="38" s="1"/>
  <c r="J163" i="38"/>
  <c r="J162" i="38" s="1"/>
  <c r="J159" i="38"/>
  <c r="J158" i="38" s="1"/>
  <c r="J157" i="38" s="1"/>
  <c r="J155" i="38"/>
  <c r="J154" i="38" s="1"/>
  <c r="J152" i="38"/>
  <c r="J151" i="38" s="1"/>
  <c r="J148" i="38"/>
  <c r="J146" i="38"/>
  <c r="J145" i="38"/>
  <c r="J143" i="38"/>
  <c r="J141" i="38"/>
  <c r="J140" i="38" s="1"/>
  <c r="J129" i="38"/>
  <c r="J128" i="38" s="1"/>
  <c r="J126" i="38"/>
  <c r="J125" i="38" s="1"/>
  <c r="J122" i="38"/>
  <c r="J121" i="38" s="1"/>
  <c r="J119" i="38"/>
  <c r="J118" i="38" s="1"/>
  <c r="J115" i="38"/>
  <c r="J114" i="38" s="1"/>
  <c r="J112" i="38"/>
  <c r="J111" i="38" s="1"/>
  <c r="J108" i="38"/>
  <c r="J107" i="38" s="1"/>
  <c r="J106" i="38" s="1"/>
  <c r="J98" i="38"/>
  <c r="J97" i="38" s="1"/>
  <c r="J95" i="38"/>
  <c r="J94" i="38" s="1"/>
  <c r="J93" i="38" s="1"/>
  <c r="J85" i="38"/>
  <c r="J84" i="38" s="1"/>
  <c r="J83" i="38" s="1"/>
  <c r="J81" i="38"/>
  <c r="J80" i="38" s="1"/>
  <c r="J78" i="38"/>
  <c r="J77" i="38" s="1"/>
  <c r="J75" i="38"/>
  <c r="J74" i="38" s="1"/>
  <c r="J69" i="38"/>
  <c r="J68" i="38" s="1"/>
  <c r="J67" i="38" s="1"/>
  <c r="J66" i="38" s="1"/>
  <c r="J65" i="38" s="1"/>
  <c r="J63" i="38"/>
  <c r="J62" i="38" s="1"/>
  <c r="J61" i="38" s="1"/>
  <c r="J59" i="38"/>
  <c r="J57" i="38"/>
  <c r="J54" i="38"/>
  <c r="J53" i="38" s="1"/>
  <c r="J51" i="38"/>
  <c r="J50" i="38" s="1"/>
  <c r="J48" i="38"/>
  <c r="J47" i="38" s="1"/>
  <c r="J45" i="38"/>
  <c r="J43" i="38"/>
  <c r="J37" i="38"/>
  <c r="J36" i="38" s="1"/>
  <c r="J34" i="38"/>
  <c r="J33" i="38" s="1"/>
  <c r="J31" i="38"/>
  <c r="J30" i="38" s="1"/>
  <c r="J25" i="38"/>
  <c r="J24" i="38" s="1"/>
  <c r="J22" i="38"/>
  <c r="J21" i="38" s="1"/>
  <c r="E79" i="11"/>
  <c r="D79" i="11"/>
  <c r="L872" i="36"/>
  <c r="L871" i="36" s="1"/>
  <c r="L869" i="36"/>
  <c r="L868" i="36" s="1"/>
  <c r="L866" i="36"/>
  <c r="L865" i="36" s="1"/>
  <c r="L857" i="36"/>
  <c r="L856" i="36" s="1"/>
  <c r="L854" i="36"/>
  <c r="L853" i="36" s="1"/>
  <c r="L851" i="36"/>
  <c r="L850" i="36" s="1"/>
  <c r="L848" i="36"/>
  <c r="L847" i="36" s="1"/>
  <c r="L838" i="36"/>
  <c r="L837" i="36" s="1"/>
  <c r="L836" i="36" s="1"/>
  <c r="L835" i="36" s="1"/>
  <c r="L834" i="36" s="1"/>
  <c r="L832" i="36"/>
  <c r="L830" i="36"/>
  <c r="L827" i="36"/>
  <c r="L826" i="36" s="1"/>
  <c r="L824" i="36"/>
  <c r="L823" i="36" s="1"/>
  <c r="L817" i="36"/>
  <c r="L816" i="36" s="1"/>
  <c r="L815" i="36" s="1"/>
  <c r="L814" i="36" s="1"/>
  <c r="L813" i="36" s="1"/>
  <c r="L811" i="36"/>
  <c r="L810" i="36" s="1"/>
  <c r="L809" i="36" s="1"/>
  <c r="L807" i="36"/>
  <c r="L806" i="36" s="1"/>
  <c r="L805" i="36" s="1"/>
  <c r="L803" i="36"/>
  <c r="L802" i="36" s="1"/>
  <c r="L801" i="36" s="1"/>
  <c r="L798" i="36"/>
  <c r="L797" i="36" s="1"/>
  <c r="L796" i="36" s="1"/>
  <c r="L794" i="36"/>
  <c r="L793" i="36" s="1"/>
  <c r="L792" i="36" s="1"/>
  <c r="L787" i="36"/>
  <c r="L786" i="36" s="1"/>
  <c r="L785" i="36" s="1"/>
  <c r="L783" i="36"/>
  <c r="L782" i="36" s="1"/>
  <c r="L781" i="36" s="1"/>
  <c r="L779" i="36"/>
  <c r="L778" i="36" s="1"/>
  <c r="L777" i="36" s="1"/>
  <c r="L773" i="36"/>
  <c r="L772" i="36" s="1"/>
  <c r="L771" i="36" s="1"/>
  <c r="L769" i="36"/>
  <c r="L768" i="36" s="1"/>
  <c r="L767" i="36" s="1"/>
  <c r="L766" i="36"/>
  <c r="L765" i="36" s="1"/>
  <c r="L762" i="36"/>
  <c r="L761" i="36" s="1"/>
  <c r="L760" i="36" s="1"/>
  <c r="L759" i="36" s="1"/>
  <c r="L757" i="36"/>
  <c r="L756" i="36" s="1"/>
  <c r="L754" i="36"/>
  <c r="L753" i="36" s="1"/>
  <c r="L752" i="36"/>
  <c r="L750" i="36"/>
  <c r="L749" i="36" s="1"/>
  <c r="L748" i="36" s="1"/>
  <c r="L746" i="36"/>
  <c r="L745" i="36" s="1"/>
  <c r="L744" i="36" s="1"/>
  <c r="L742" i="36"/>
  <c r="L741" i="36" s="1"/>
  <c r="L737" i="36"/>
  <c r="L736" i="36" s="1"/>
  <c r="L734" i="36"/>
  <c r="L733" i="36" s="1"/>
  <c r="L732" i="36" s="1"/>
  <c r="L730" i="36"/>
  <c r="L729" i="36" s="1"/>
  <c r="L726" i="36"/>
  <c r="L725" i="36" s="1"/>
  <c r="L724" i="36" s="1"/>
  <c r="L722" i="36"/>
  <c r="L721" i="36" s="1"/>
  <c r="L719" i="36"/>
  <c r="L718" i="36" s="1"/>
  <c r="L706" i="36"/>
  <c r="L705" i="36" s="1"/>
  <c r="L703" i="36"/>
  <c r="L702" i="36" s="1"/>
  <c r="L700" i="36"/>
  <c r="L699" i="36" s="1"/>
  <c r="L698" i="36" s="1"/>
  <c r="L695" i="36"/>
  <c r="L694" i="36" s="1"/>
  <c r="L693" i="36" s="1"/>
  <c r="L691" i="36"/>
  <c r="L690" i="36" s="1"/>
  <c r="L689" i="36" s="1"/>
  <c r="L687" i="36"/>
  <c r="L686" i="36" s="1"/>
  <c r="L685" i="36" s="1"/>
  <c r="L683" i="36"/>
  <c r="L682" i="36" s="1"/>
  <c r="L681" i="36" s="1"/>
  <c r="L679" i="36"/>
  <c r="L678" i="36" s="1"/>
  <c r="L677" i="36" s="1"/>
  <c r="L675" i="36"/>
  <c r="L674" i="36" s="1"/>
  <c r="L673" i="36" s="1"/>
  <c r="L671" i="36"/>
  <c r="L670" i="36" s="1"/>
  <c r="L669" i="36" s="1"/>
  <c r="L661" i="36"/>
  <c r="L660" i="36" s="1"/>
  <c r="L654" i="36"/>
  <c r="L653" i="36" s="1"/>
  <c r="L652" i="36" s="1"/>
  <c r="L650" i="36"/>
  <c r="L649" i="36" s="1"/>
  <c r="L648" i="36" s="1"/>
  <c r="L646" i="36"/>
  <c r="L645" i="36" s="1"/>
  <c r="L644" i="36" s="1"/>
  <c r="L641" i="36"/>
  <c r="L640" i="36" s="1"/>
  <c r="L639" i="36" s="1"/>
  <c r="L638" i="36" s="1"/>
  <c r="L617" i="36"/>
  <c r="L615" i="36"/>
  <c r="L608" i="36"/>
  <c r="L607" i="36" s="1"/>
  <c r="L605" i="36"/>
  <c r="L604" i="36" s="1"/>
  <c r="L599" i="36"/>
  <c r="L598" i="36" s="1"/>
  <c r="L597" i="36" s="1"/>
  <c r="L596" i="36"/>
  <c r="L595" i="36" s="1"/>
  <c r="L592" i="36"/>
  <c r="L591" i="36" s="1"/>
  <c r="L590" i="36" s="1"/>
  <c r="L589" i="36" s="1"/>
  <c r="L588" i="36" s="1"/>
  <c r="L586" i="36"/>
  <c r="L585" i="36" s="1"/>
  <c r="L584" i="36" s="1"/>
  <c r="L582" i="36"/>
  <c r="L581" i="36" s="1"/>
  <c r="L578" i="36"/>
  <c r="L577" i="36" s="1"/>
  <c r="L576" i="36" s="1"/>
  <c r="L567" i="36"/>
  <c r="L566" i="36" s="1"/>
  <c r="L565" i="36" s="1"/>
  <c r="L563" i="36"/>
  <c r="L562" i="36" s="1"/>
  <c r="L561" i="36" s="1"/>
  <c r="L558" i="36"/>
  <c r="L557" i="36" s="1"/>
  <c r="L555" i="36"/>
  <c r="L554" i="36" s="1"/>
  <c r="L551" i="36"/>
  <c r="L550" i="36" s="1"/>
  <c r="L549" i="36" s="1"/>
  <c r="L547" i="36"/>
  <c r="L546" i="36" s="1"/>
  <c r="L543" i="36"/>
  <c r="L542" i="36" s="1"/>
  <c r="L538" i="36"/>
  <c r="L537" i="36" s="1"/>
  <c r="L535" i="36"/>
  <c r="L534" i="36" s="1"/>
  <c r="L523" i="36"/>
  <c r="L520" i="36"/>
  <c r="L519" i="36" s="1"/>
  <c r="L518" i="36" s="1"/>
  <c r="L516" i="36"/>
  <c r="L515" i="36" s="1"/>
  <c r="L514" i="36" s="1"/>
  <c r="L512" i="36"/>
  <c r="L511" i="36" s="1"/>
  <c r="L510" i="36" s="1"/>
  <c r="L508" i="36"/>
  <c r="L507" i="36" s="1"/>
  <c r="L506" i="36" s="1"/>
  <c r="L504" i="36"/>
  <c r="L503" i="36" s="1"/>
  <c r="L502" i="36" s="1"/>
  <c r="L499" i="36"/>
  <c r="L498" i="36" s="1"/>
  <c r="L497" i="36" s="1"/>
  <c r="L496" i="36" s="1"/>
  <c r="L492" i="36"/>
  <c r="L491" i="36" s="1"/>
  <c r="L490" i="36" s="1"/>
  <c r="L488" i="36"/>
  <c r="L487" i="36" s="1"/>
  <c r="L486" i="36" s="1"/>
  <c r="L483" i="36"/>
  <c r="L482" i="36" s="1"/>
  <c r="L481" i="36" s="1"/>
  <c r="L479" i="36"/>
  <c r="L478" i="36" s="1"/>
  <c r="L477" i="36" s="1"/>
  <c r="L476" i="36" s="1"/>
  <c r="L474" i="36"/>
  <c r="L473" i="36" s="1"/>
  <c r="L472" i="36" s="1"/>
  <c r="L471" i="36" s="1"/>
  <c r="L468" i="36"/>
  <c r="L467" i="36" s="1"/>
  <c r="L466" i="36" s="1"/>
  <c r="L465" i="36" s="1"/>
  <c r="L455" i="36"/>
  <c r="L454" i="36" s="1"/>
  <c r="L453" i="36" s="1"/>
  <c r="L451" i="36"/>
  <c r="L450" i="36" s="1"/>
  <c r="L449" i="36" s="1"/>
  <c r="L447" i="36"/>
  <c r="L446" i="36" s="1"/>
  <c r="L445" i="36" s="1"/>
  <c r="L442" i="36"/>
  <c r="L441" i="36" s="1"/>
  <c r="L440" i="36" s="1"/>
  <c r="L438" i="36"/>
  <c r="L437" i="36" s="1"/>
  <c r="L435" i="36"/>
  <c r="L434" i="36" s="1"/>
  <c r="L431" i="36"/>
  <c r="L429" i="36"/>
  <c r="L428" i="36"/>
  <c r="L426" i="36"/>
  <c r="L425" i="36" s="1"/>
  <c r="L423" i="36"/>
  <c r="L422" i="36" s="1"/>
  <c r="L411" i="36"/>
  <c r="L410" i="36" s="1"/>
  <c r="L408" i="36"/>
  <c r="L407" i="36" s="1"/>
  <c r="L404" i="36"/>
  <c r="L403" i="36" s="1"/>
  <c r="L401" i="36"/>
  <c r="L400" i="36" s="1"/>
  <c r="L397" i="36"/>
  <c r="L396" i="36" s="1"/>
  <c r="L394" i="36"/>
  <c r="L393" i="36" s="1"/>
  <c r="L388" i="36"/>
  <c r="L387" i="36" s="1"/>
  <c r="L385" i="36"/>
  <c r="L384" i="36" s="1"/>
  <c r="L379" i="36"/>
  <c r="L378" i="36" s="1"/>
  <c r="L377" i="36" s="1"/>
  <c r="L376" i="36" s="1"/>
  <c r="L375" i="36" s="1"/>
  <c r="L373" i="36"/>
  <c r="L372" i="36" s="1"/>
  <c r="L371" i="36" s="1"/>
  <c r="L369" i="36"/>
  <c r="L367" i="36"/>
  <c r="L364" i="36"/>
  <c r="L363" i="36" s="1"/>
  <c r="L361" i="36"/>
  <c r="L360" i="36" s="1"/>
  <c r="L355" i="36"/>
  <c r="L354" i="36" s="1"/>
  <c r="L352" i="36"/>
  <c r="L351" i="36" s="1"/>
  <c r="L335" i="36"/>
  <c r="L334" i="36" s="1"/>
  <c r="L332" i="36"/>
  <c r="L331" i="36" s="1"/>
  <c r="L326" i="36"/>
  <c r="L325" i="36" s="1"/>
  <c r="L324" i="36" s="1"/>
  <c r="L322" i="36"/>
  <c r="L321" i="36" s="1"/>
  <c r="L320" i="36" s="1"/>
  <c r="L318" i="36"/>
  <c r="L317" i="36" s="1"/>
  <c r="L316" i="36" s="1"/>
  <c r="L314" i="36"/>
  <c r="L313" i="36" s="1"/>
  <c r="L312" i="36" s="1"/>
  <c r="L310" i="36"/>
  <c r="L309" i="36" s="1"/>
  <c r="L308" i="36" s="1"/>
  <c r="L306" i="36"/>
  <c r="L305" i="36" s="1"/>
  <c r="L304" i="36" s="1"/>
  <c r="L302" i="36"/>
  <c r="L301" i="36" s="1"/>
  <c r="L300" i="36" s="1"/>
  <c r="L295" i="36"/>
  <c r="L294" i="36" s="1"/>
  <c r="L292" i="36"/>
  <c r="L291" i="36" s="1"/>
  <c r="L288" i="36"/>
  <c r="L286" i="36"/>
  <c r="L283" i="36"/>
  <c r="L282" i="36" s="1"/>
  <c r="L280" i="36"/>
  <c r="L279" i="36" s="1"/>
  <c r="L235" i="36"/>
  <c r="L234" i="36" s="1"/>
  <c r="L232" i="36"/>
  <c r="L231" i="36" s="1"/>
  <c r="L229" i="36"/>
  <c r="L228" i="36" s="1"/>
  <c r="L193" i="36"/>
  <c r="L192" i="36"/>
  <c r="L190" i="36"/>
  <c r="L189" i="36" s="1"/>
  <c r="L188" i="36" s="1"/>
  <c r="L179" i="36"/>
  <c r="L178" i="36" s="1"/>
  <c r="L174" i="36"/>
  <c r="L173" i="36" s="1"/>
  <c r="L172" i="36" s="1"/>
  <c r="L170" i="36"/>
  <c r="L168" i="36"/>
  <c r="L167" i="36"/>
  <c r="L166" i="36" s="1"/>
  <c r="L164" i="36"/>
  <c r="L163" i="36" s="1"/>
  <c r="L162" i="36" s="1"/>
  <c r="L159" i="36"/>
  <c r="L157" i="36"/>
  <c r="L156" i="36" s="1"/>
  <c r="L153" i="36"/>
  <c r="L151" i="36"/>
  <c r="L150" i="36" s="1"/>
  <c r="L142" i="36"/>
  <c r="L139" i="36"/>
  <c r="L133" i="36"/>
  <c r="L136" i="36"/>
  <c r="L130" i="36"/>
  <c r="L129" i="36" s="1"/>
  <c r="L127" i="36"/>
  <c r="L126" i="36" s="1"/>
  <c r="L124" i="36"/>
  <c r="L123" i="36" s="1"/>
  <c r="L121" i="36"/>
  <c r="L120" i="36" s="1"/>
  <c r="L116" i="36"/>
  <c r="L115" i="36" s="1"/>
  <c r="L114" i="36" s="1"/>
  <c r="L113" i="36" s="1"/>
  <c r="L111" i="36"/>
  <c r="L110" i="36" s="1"/>
  <c r="L105" i="36"/>
  <c r="L104" i="36" s="1"/>
  <c r="L102" i="36"/>
  <c r="L101" i="36" s="1"/>
  <c r="L89" i="36"/>
  <c r="L88" i="36" s="1"/>
  <c r="L87" i="36" s="1"/>
  <c r="L85" i="36"/>
  <c r="L84" i="36" s="1"/>
  <c r="L83" i="36" s="1"/>
  <c r="L81" i="36"/>
  <c r="L80" i="36" s="1"/>
  <c r="L79" i="36" s="1"/>
  <c r="L78" i="36"/>
  <c r="L77" i="36" s="1"/>
  <c r="L75" i="36"/>
  <c r="L74" i="36" s="1"/>
  <c r="L73" i="36" s="1"/>
  <c r="L72" i="36" s="1"/>
  <c r="L71" i="36" s="1"/>
  <c r="L69" i="36"/>
  <c r="L68" i="36" s="1"/>
  <c r="L67" i="36" s="1"/>
  <c r="L66" i="36" s="1"/>
  <c r="L65" i="36" s="1"/>
  <c r="L56" i="36"/>
  <c r="L55" i="36" s="1"/>
  <c r="L54" i="36" s="1"/>
  <c r="L53" i="36" s="1"/>
  <c r="L52" i="36" s="1"/>
  <c r="L50" i="36"/>
  <c r="L49" i="36" s="1"/>
  <c r="L48" i="36" s="1"/>
  <c r="L47" i="36" s="1"/>
  <c r="L46" i="36" s="1"/>
  <c r="L45" i="36" s="1"/>
  <c r="L39" i="36"/>
  <c r="L38" i="36" s="1"/>
  <c r="L37" i="36" s="1"/>
  <c r="L35" i="36"/>
  <c r="L34" i="36" s="1"/>
  <c r="L33" i="36" s="1"/>
  <c r="L30" i="36"/>
  <c r="L29" i="36" s="1"/>
  <c r="L28" i="36" s="1"/>
  <c r="L26" i="36"/>
  <c r="L25" i="36" s="1"/>
  <c r="L23" i="36"/>
  <c r="L22" i="36" s="1"/>
  <c r="L20" i="36"/>
  <c r="L19" i="36" s="1"/>
  <c r="K872" i="36"/>
  <c r="K871" i="36" s="1"/>
  <c r="K869" i="36"/>
  <c r="K868" i="36" s="1"/>
  <c r="K866" i="36"/>
  <c r="K865" i="36" s="1"/>
  <c r="K857" i="36"/>
  <c r="K856" i="36" s="1"/>
  <c r="K854" i="36"/>
  <c r="K853" i="36" s="1"/>
  <c r="K851" i="36"/>
  <c r="K850" i="36" s="1"/>
  <c r="K848" i="36"/>
  <c r="K847" i="36" s="1"/>
  <c r="K838" i="36"/>
  <c r="K837" i="36" s="1"/>
  <c r="K832" i="36"/>
  <c r="K830" i="36"/>
  <c r="K827" i="36"/>
  <c r="K826" i="36" s="1"/>
  <c r="K824" i="36"/>
  <c r="K823" i="36" s="1"/>
  <c r="K817" i="36"/>
  <c r="K811" i="36"/>
  <c r="K810" i="36" s="1"/>
  <c r="K809" i="36" s="1"/>
  <c r="K807" i="36"/>
  <c r="K806" i="36" s="1"/>
  <c r="K803" i="36"/>
  <c r="K802" i="36" s="1"/>
  <c r="K801" i="36" s="1"/>
  <c r="K798" i="36"/>
  <c r="K794" i="36"/>
  <c r="K793" i="36" s="1"/>
  <c r="K792" i="36" s="1"/>
  <c r="K787" i="36"/>
  <c r="K786" i="36" s="1"/>
  <c r="K785" i="36" s="1"/>
  <c r="K783" i="36"/>
  <c r="K782" i="36" s="1"/>
  <c r="K781" i="36" s="1"/>
  <c r="K779" i="36"/>
  <c r="K773" i="36"/>
  <c r="K772" i="36" s="1"/>
  <c r="K771" i="36" s="1"/>
  <c r="K769" i="36"/>
  <c r="K768" i="36" s="1"/>
  <c r="K767" i="36" s="1"/>
  <c r="K766" i="36"/>
  <c r="K765" i="36" s="1"/>
  <c r="K762" i="36"/>
  <c r="K757" i="36"/>
  <c r="K756" i="36" s="1"/>
  <c r="K754" i="36"/>
  <c r="K753" i="36" s="1"/>
  <c r="K752" i="36"/>
  <c r="K750" i="36"/>
  <c r="K749" i="36" s="1"/>
  <c r="K748" i="36" s="1"/>
  <c r="K746" i="36"/>
  <c r="K745" i="36" s="1"/>
  <c r="K742" i="36"/>
  <c r="K741" i="36" s="1"/>
  <c r="K737" i="36"/>
  <c r="K736" i="36" s="1"/>
  <c r="K734" i="36"/>
  <c r="K733" i="36" s="1"/>
  <c r="K732" i="36" s="1"/>
  <c r="K730" i="36"/>
  <c r="K726" i="36"/>
  <c r="K725" i="36" s="1"/>
  <c r="K724" i="36" s="1"/>
  <c r="K722" i="36"/>
  <c r="K721" i="36" s="1"/>
  <c r="K719" i="36"/>
  <c r="K718" i="36" s="1"/>
  <c r="K706" i="36"/>
  <c r="K705" i="36" s="1"/>
  <c r="K703" i="36"/>
  <c r="K700" i="36"/>
  <c r="K699" i="36" s="1"/>
  <c r="K698" i="36" s="1"/>
  <c r="K695" i="36"/>
  <c r="K694" i="36" s="1"/>
  <c r="K693" i="36" s="1"/>
  <c r="K691" i="36"/>
  <c r="K690" i="36" s="1"/>
  <c r="K689" i="36" s="1"/>
  <c r="K687" i="36"/>
  <c r="K686" i="36" s="1"/>
  <c r="K685" i="36" s="1"/>
  <c r="K683" i="36"/>
  <c r="K682" i="36" s="1"/>
  <c r="K681" i="36" s="1"/>
  <c r="K679" i="36"/>
  <c r="K678" i="36" s="1"/>
  <c r="K677" i="36" s="1"/>
  <c r="K675" i="36"/>
  <c r="K671" i="36"/>
  <c r="K670" i="36" s="1"/>
  <c r="K669" i="36" s="1"/>
  <c r="K661" i="36"/>
  <c r="K660" i="36" s="1"/>
  <c r="K654" i="36"/>
  <c r="K650" i="36"/>
  <c r="K649" i="36" s="1"/>
  <c r="K646" i="36"/>
  <c r="K645" i="36" s="1"/>
  <c r="K644" i="36" s="1"/>
  <c r="K641" i="36"/>
  <c r="K640" i="36" s="1"/>
  <c r="K639" i="36" s="1"/>
  <c r="K638" i="36" s="1"/>
  <c r="K617" i="36"/>
  <c r="K615" i="36"/>
  <c r="K608" i="36"/>
  <c r="K607" i="36" s="1"/>
  <c r="K605" i="36"/>
  <c r="K604" i="36" s="1"/>
  <c r="K599" i="36"/>
  <c r="K596" i="36"/>
  <c r="K595" i="36" s="1"/>
  <c r="K592" i="36"/>
  <c r="K586" i="36"/>
  <c r="K585" i="36" s="1"/>
  <c r="K584" i="36" s="1"/>
  <c r="K582" i="36"/>
  <c r="K578" i="36"/>
  <c r="K577" i="36" s="1"/>
  <c r="K576" i="36" s="1"/>
  <c r="K567" i="36"/>
  <c r="K566" i="36" s="1"/>
  <c r="K565" i="36" s="1"/>
  <c r="K563" i="36"/>
  <c r="K562" i="36" s="1"/>
  <c r="K561" i="36" s="1"/>
  <c r="K558" i="36"/>
  <c r="K557" i="36" s="1"/>
  <c r="K555" i="36"/>
  <c r="K554" i="36" s="1"/>
  <c r="K551" i="36"/>
  <c r="K547" i="36"/>
  <c r="K546" i="36" s="1"/>
  <c r="K538" i="36"/>
  <c r="K537" i="36" s="1"/>
  <c r="K535" i="36"/>
  <c r="K534" i="36" s="1"/>
  <c r="K523" i="36"/>
  <c r="K520" i="36"/>
  <c r="K519" i="36" s="1"/>
  <c r="K518" i="36" s="1"/>
  <c r="K516" i="36"/>
  <c r="K515" i="36" s="1"/>
  <c r="K514" i="36" s="1"/>
  <c r="K512" i="36"/>
  <c r="K511" i="36" s="1"/>
  <c r="K510" i="36" s="1"/>
  <c r="K508" i="36"/>
  <c r="K507" i="36" s="1"/>
  <c r="K506" i="36" s="1"/>
  <c r="K504" i="36"/>
  <c r="K503" i="36" s="1"/>
  <c r="K502" i="36" s="1"/>
  <c r="K499" i="36"/>
  <c r="K492" i="36"/>
  <c r="K491" i="36" s="1"/>
  <c r="K490" i="36" s="1"/>
  <c r="K488" i="36"/>
  <c r="K487" i="36" s="1"/>
  <c r="K486" i="36" s="1"/>
  <c r="K483" i="36"/>
  <c r="K479" i="36"/>
  <c r="K478" i="36" s="1"/>
  <c r="K477" i="36" s="1"/>
  <c r="K476" i="36" s="1"/>
  <c r="K474" i="36"/>
  <c r="K473" i="36" s="1"/>
  <c r="K472" i="36" s="1"/>
  <c r="K471" i="36" s="1"/>
  <c r="K468" i="36"/>
  <c r="K467" i="36" s="1"/>
  <c r="K466" i="36" s="1"/>
  <c r="K465" i="36" s="1"/>
  <c r="K455" i="36"/>
  <c r="K454" i="36" s="1"/>
  <c r="K451" i="36"/>
  <c r="K450" i="36" s="1"/>
  <c r="K449" i="36" s="1"/>
  <c r="K447" i="36"/>
  <c r="K446" i="36" s="1"/>
  <c r="K445" i="36" s="1"/>
  <c r="K442" i="36"/>
  <c r="K441" i="36" s="1"/>
  <c r="K440" i="36" s="1"/>
  <c r="K438" i="36"/>
  <c r="K437" i="36" s="1"/>
  <c r="K435" i="36"/>
  <c r="K434" i="36" s="1"/>
  <c r="K431" i="36"/>
  <c r="K429" i="36"/>
  <c r="K428" i="36"/>
  <c r="K426" i="36"/>
  <c r="K423" i="36"/>
  <c r="K422" i="36" s="1"/>
  <c r="K411" i="36"/>
  <c r="K410" i="36" s="1"/>
  <c r="K408" i="36"/>
  <c r="K407" i="36" s="1"/>
  <c r="K404" i="36"/>
  <c r="K403" i="36" s="1"/>
  <c r="K401" i="36"/>
  <c r="K400" i="36" s="1"/>
  <c r="K397" i="36"/>
  <c r="K396" i="36" s="1"/>
  <c r="K394" i="36"/>
  <c r="K393" i="36" s="1"/>
  <c r="K388" i="36"/>
  <c r="K387" i="36" s="1"/>
  <c r="K385" i="36"/>
  <c r="K384" i="36" s="1"/>
  <c r="K379" i="36"/>
  <c r="K378" i="36" s="1"/>
  <c r="K377" i="36" s="1"/>
  <c r="K373" i="36"/>
  <c r="K372" i="36" s="1"/>
  <c r="K371" i="36" s="1"/>
  <c r="K369" i="36"/>
  <c r="K367" i="36"/>
  <c r="K364" i="36"/>
  <c r="K363" i="36" s="1"/>
  <c r="K361" i="36"/>
  <c r="K355" i="36"/>
  <c r="K354" i="36" s="1"/>
  <c r="K352" i="36"/>
  <c r="K351" i="36" s="1"/>
  <c r="K335" i="36"/>
  <c r="K334" i="36" s="1"/>
  <c r="K332" i="36"/>
  <c r="K331" i="36" s="1"/>
  <c r="K326" i="36"/>
  <c r="K325" i="36" s="1"/>
  <c r="K324" i="36" s="1"/>
  <c r="K322" i="36"/>
  <c r="K318" i="36"/>
  <c r="K317" i="36" s="1"/>
  <c r="K316" i="36" s="1"/>
  <c r="K314" i="36"/>
  <c r="K313" i="36" s="1"/>
  <c r="K312" i="36" s="1"/>
  <c r="K310" i="36"/>
  <c r="K309" i="36" s="1"/>
  <c r="K308" i="36" s="1"/>
  <c r="K306" i="36"/>
  <c r="K305" i="36" s="1"/>
  <c r="K302" i="36"/>
  <c r="K301" i="36" s="1"/>
  <c r="K300" i="36" s="1"/>
  <c r="K295" i="36"/>
  <c r="K294" i="36" s="1"/>
  <c r="K292" i="36"/>
  <c r="K291" i="36" s="1"/>
  <c r="K288" i="36"/>
  <c r="K286" i="36"/>
  <c r="K283" i="36"/>
  <c r="K282" i="36" s="1"/>
  <c r="K280" i="36"/>
  <c r="K279" i="36" s="1"/>
  <c r="K235" i="36"/>
  <c r="K234" i="36" s="1"/>
  <c r="K232" i="36"/>
  <c r="K231" i="36" s="1"/>
  <c r="K229" i="36"/>
  <c r="K228" i="36" s="1"/>
  <c r="K193" i="36"/>
  <c r="K192" i="36"/>
  <c r="K190" i="36"/>
  <c r="K189" i="36" s="1"/>
  <c r="K179" i="36"/>
  <c r="K178" i="36" s="1"/>
  <c r="K174" i="36"/>
  <c r="K173" i="36" s="1"/>
  <c r="K170" i="36"/>
  <c r="K168" i="36"/>
  <c r="K167" i="36"/>
  <c r="K166" i="36" s="1"/>
  <c r="K164" i="36"/>
  <c r="K163" i="36" s="1"/>
  <c r="K162" i="36" s="1"/>
  <c r="K159" i="36"/>
  <c r="K157" i="36"/>
  <c r="K156" i="36" s="1"/>
  <c r="K153" i="36"/>
  <c r="K151" i="36"/>
  <c r="K150" i="36" s="1"/>
  <c r="K142" i="36"/>
  <c r="K139" i="36"/>
  <c r="K133" i="36"/>
  <c r="K136" i="36"/>
  <c r="K130" i="36"/>
  <c r="K129" i="36" s="1"/>
  <c r="K127" i="36"/>
  <c r="K126" i="36" s="1"/>
  <c r="K124" i="36"/>
  <c r="K123" i="36" s="1"/>
  <c r="K121" i="36"/>
  <c r="K120" i="36" s="1"/>
  <c r="K116" i="36"/>
  <c r="K115" i="36" s="1"/>
  <c r="K114" i="36" s="1"/>
  <c r="K113" i="36" s="1"/>
  <c r="K111" i="36"/>
  <c r="K110" i="36" s="1"/>
  <c r="K105" i="36"/>
  <c r="K104" i="36" s="1"/>
  <c r="K102" i="36"/>
  <c r="K101" i="36" s="1"/>
  <c r="K89" i="36"/>
  <c r="K85" i="36"/>
  <c r="K84" i="36" s="1"/>
  <c r="K83" i="36" s="1"/>
  <c r="K81" i="36"/>
  <c r="K80" i="36" s="1"/>
  <c r="K79" i="36" s="1"/>
  <c r="K78" i="36"/>
  <c r="K77" i="36" s="1"/>
  <c r="K75" i="36"/>
  <c r="K74" i="36" s="1"/>
  <c r="K73" i="36" s="1"/>
  <c r="K72" i="36" s="1"/>
  <c r="K71" i="36" s="1"/>
  <c r="K69" i="36"/>
  <c r="K56" i="36"/>
  <c r="K55" i="36" s="1"/>
  <c r="K54" i="36" s="1"/>
  <c r="K53" i="36" s="1"/>
  <c r="K52" i="36" s="1"/>
  <c r="K50" i="36"/>
  <c r="K49" i="36" s="1"/>
  <c r="K39" i="36"/>
  <c r="K38" i="36" s="1"/>
  <c r="K37" i="36" s="1"/>
  <c r="K35" i="36"/>
  <c r="K30" i="36"/>
  <c r="K29" i="36" s="1"/>
  <c r="K28" i="36" s="1"/>
  <c r="K26" i="36"/>
  <c r="K25" i="36" s="1"/>
  <c r="K23" i="36"/>
  <c r="K22" i="36" s="1"/>
  <c r="K20" i="36"/>
  <c r="K19" i="36" s="1"/>
  <c r="K10" i="36"/>
  <c r="H608" i="38"/>
  <c r="I607" i="38"/>
  <c r="G607" i="38"/>
  <c r="G606" i="38" s="1"/>
  <c r="H182" i="38"/>
  <c r="I181" i="38"/>
  <c r="I180" i="38" s="1"/>
  <c r="I179" i="38" s="1"/>
  <c r="G181" i="38"/>
  <c r="G180" i="38" s="1"/>
  <c r="G179" i="38" s="1"/>
  <c r="H99" i="38"/>
  <c r="I98" i="38"/>
  <c r="I97" i="38" s="1"/>
  <c r="G98" i="38"/>
  <c r="G97" i="38" s="1"/>
  <c r="H86" i="38"/>
  <c r="I85" i="38"/>
  <c r="I84" i="38" s="1"/>
  <c r="G85" i="38"/>
  <c r="G84" i="38" s="1"/>
  <c r="H64" i="38"/>
  <c r="I63" i="38"/>
  <c r="I62" i="38" s="1"/>
  <c r="I61" i="38" s="1"/>
  <c r="G63" i="38"/>
  <c r="G62" i="38" s="1"/>
  <c r="I389" i="36"/>
  <c r="J388" i="36"/>
  <c r="H388" i="36"/>
  <c r="H387" i="36" s="1"/>
  <c r="I40" i="36"/>
  <c r="J39" i="36"/>
  <c r="H39" i="36"/>
  <c r="H38" i="36" s="1"/>
  <c r="H37" i="36" s="1"/>
  <c r="I374" i="36"/>
  <c r="J373" i="36"/>
  <c r="I373" i="36" s="1"/>
  <c r="H373" i="36"/>
  <c r="H372" i="36" s="1"/>
  <c r="I31" i="36"/>
  <c r="J30" i="36"/>
  <c r="J29" i="36" s="1"/>
  <c r="J28" i="36" s="1"/>
  <c r="H30" i="36"/>
  <c r="H29" i="36" s="1"/>
  <c r="H178" i="38"/>
  <c r="I177" i="38"/>
  <c r="G177" i="38"/>
  <c r="G176" i="38" s="1"/>
  <c r="G175" i="38" s="1"/>
  <c r="H287" i="38"/>
  <c r="I286" i="38"/>
  <c r="G286" i="38"/>
  <c r="G285" i="38" s="1"/>
  <c r="I536" i="36"/>
  <c r="J535" i="36"/>
  <c r="J534" i="36" s="1"/>
  <c r="H535" i="36"/>
  <c r="H534" i="36" s="1"/>
  <c r="I36" i="36"/>
  <c r="J35" i="36"/>
  <c r="J34" i="36" s="1"/>
  <c r="H35" i="36"/>
  <c r="H34" i="36" s="1"/>
  <c r="H33" i="36" s="1"/>
  <c r="H32" i="36" s="1"/>
  <c r="H28" i="36" s="1"/>
  <c r="D81" i="11"/>
  <c r="E6" i="48"/>
  <c r="E7" i="48"/>
  <c r="H497" i="38"/>
  <c r="I496" i="38"/>
  <c r="I495" i="38" s="1"/>
  <c r="I494" i="38" s="1"/>
  <c r="G496" i="38"/>
  <c r="G495" i="38" s="1"/>
  <c r="G494" i="38" s="1"/>
  <c r="I171" i="38"/>
  <c r="H171" i="38"/>
  <c r="G171" i="38"/>
  <c r="I858" i="36"/>
  <c r="J857" i="36"/>
  <c r="J856" i="36" s="1"/>
  <c r="H857" i="36"/>
  <c r="H856" i="36" s="1"/>
  <c r="J830" i="36"/>
  <c r="E37" i="31"/>
  <c r="H26" i="38"/>
  <c r="C81" i="11"/>
  <c r="H679" i="38"/>
  <c r="I678" i="38"/>
  <c r="I677" i="38" s="1"/>
  <c r="I676" i="38" s="1"/>
  <c r="G678" i="38"/>
  <c r="G677" i="38" s="1"/>
  <c r="I727" i="36"/>
  <c r="J726" i="36"/>
  <c r="H726" i="36"/>
  <c r="H725" i="36" s="1"/>
  <c r="H195" i="38"/>
  <c r="I194" i="38"/>
  <c r="G194" i="38"/>
  <c r="G193" i="38" s="1"/>
  <c r="G192" i="38" s="1"/>
  <c r="I456" i="36"/>
  <c r="J455" i="36"/>
  <c r="J454" i="36" s="1"/>
  <c r="J453" i="36" s="1"/>
  <c r="H455" i="36"/>
  <c r="H454" i="36" s="1"/>
  <c r="H453" i="36" s="1"/>
  <c r="I822" i="38"/>
  <c r="H848" i="38"/>
  <c r="I847" i="38"/>
  <c r="I846" i="38" s="1"/>
  <c r="G847" i="38"/>
  <c r="G846" i="38" s="1"/>
  <c r="G845" i="38" s="1"/>
  <c r="I629" i="38"/>
  <c r="H706" i="38"/>
  <c r="I705" i="38"/>
  <c r="I704" i="38" s="1"/>
  <c r="G705" i="38"/>
  <c r="G704" i="38" s="1"/>
  <c r="H703" i="38"/>
  <c r="I702" i="38"/>
  <c r="I701" i="38" s="1"/>
  <c r="G702" i="38"/>
  <c r="G701" i="38" s="1"/>
  <c r="G700" i="38" s="1"/>
  <c r="H699" i="38"/>
  <c r="I698" i="38"/>
  <c r="I697" i="38" s="1"/>
  <c r="I696" i="38" s="1"/>
  <c r="G698" i="38"/>
  <c r="G697" i="38" s="1"/>
  <c r="G696" i="38" s="1"/>
  <c r="H695" i="38"/>
  <c r="I694" i="38"/>
  <c r="G694" i="38"/>
  <c r="G693" i="38" s="1"/>
  <c r="G692" i="38" s="1"/>
  <c r="H690" i="38"/>
  <c r="I689" i="38"/>
  <c r="I688" i="38" s="1"/>
  <c r="G689" i="38"/>
  <c r="G688" i="38" s="1"/>
  <c r="H687" i="38"/>
  <c r="I686" i="38"/>
  <c r="G686" i="38"/>
  <c r="G685" i="38" s="1"/>
  <c r="G680" i="38" s="1"/>
  <c r="H683" i="38"/>
  <c r="I682" i="38"/>
  <c r="I681" i="38" s="1"/>
  <c r="G682" i="38"/>
  <c r="G681" i="38" s="1"/>
  <c r="H516" i="38"/>
  <c r="I515" i="38"/>
  <c r="I514" i="38"/>
  <c r="H488" i="38"/>
  <c r="I487" i="38"/>
  <c r="G487" i="38"/>
  <c r="H486" i="38"/>
  <c r="I485" i="38"/>
  <c r="I484" i="38" s="1"/>
  <c r="G485" i="38"/>
  <c r="H469" i="38"/>
  <c r="I468" i="38"/>
  <c r="G468" i="38"/>
  <c r="H483" i="38"/>
  <c r="I482" i="38"/>
  <c r="G482" i="38"/>
  <c r="G481" i="38" s="1"/>
  <c r="J192" i="36"/>
  <c r="I194" i="36"/>
  <c r="J193" i="36"/>
  <c r="I160" i="36"/>
  <c r="J159" i="36"/>
  <c r="H159" i="36"/>
  <c r="H139" i="36"/>
  <c r="H138" i="36" s="1"/>
  <c r="J139" i="36"/>
  <c r="I140" i="36"/>
  <c r="J752" i="36"/>
  <c r="I758" i="36"/>
  <c r="J757" i="36"/>
  <c r="J756" i="36" s="1"/>
  <c r="H757" i="36"/>
  <c r="H756" i="36" s="1"/>
  <c r="I755" i="36"/>
  <c r="J754" i="36"/>
  <c r="H754" i="36"/>
  <c r="H753" i="36" s="1"/>
  <c r="H752" i="36" s="1"/>
  <c r="I90" i="36"/>
  <c r="J89" i="36"/>
  <c r="J88" i="36" s="1"/>
  <c r="J87" i="36" s="1"/>
  <c r="H89" i="36"/>
  <c r="H88" i="36" s="1"/>
  <c r="H87" i="36" s="1"/>
  <c r="I738" i="36"/>
  <c r="J737" i="36"/>
  <c r="J736" i="36" s="1"/>
  <c r="H737" i="36"/>
  <c r="H736" i="36" s="1"/>
  <c r="I316" i="38"/>
  <c r="J734" i="36"/>
  <c r="I714" i="38"/>
  <c r="I740" i="38"/>
  <c r="I739" i="38" s="1"/>
  <c r="I738" i="38" s="1"/>
  <c r="I744" i="38"/>
  <c r="I743" i="38" s="1"/>
  <c r="I742" i="38" s="1"/>
  <c r="I719" i="38"/>
  <c r="I718" i="38" s="1"/>
  <c r="I717" i="38" s="1"/>
  <c r="I723" i="38"/>
  <c r="I722" i="38" s="1"/>
  <c r="I721" i="38" s="1"/>
  <c r="I729" i="38"/>
  <c r="I728" i="38" s="1"/>
  <c r="I727" i="38" s="1"/>
  <c r="I799" i="38"/>
  <c r="I798" i="38" s="1"/>
  <c r="I802" i="38"/>
  <c r="I801" i="38" s="1"/>
  <c r="I765" i="38"/>
  <c r="I764" i="38" s="1"/>
  <c r="I763" i="38" s="1"/>
  <c r="H765" i="38"/>
  <c r="H764" i="38" s="1"/>
  <c r="H763" i="38" s="1"/>
  <c r="G765" i="38"/>
  <c r="G764" i="38" s="1"/>
  <c r="G763" i="38" s="1"/>
  <c r="H675" i="38"/>
  <c r="I674" i="38"/>
  <c r="I673" i="38" s="1"/>
  <c r="G674" i="38"/>
  <c r="G673" i="38" s="1"/>
  <c r="G669" i="38" s="1"/>
  <c r="H672" i="38"/>
  <c r="I671" i="38"/>
  <c r="I670" i="38" s="1"/>
  <c r="G671" i="38"/>
  <c r="G670" i="38" s="1"/>
  <c r="H668" i="38"/>
  <c r="I667" i="38"/>
  <c r="I666" i="38" s="1"/>
  <c r="G667" i="38"/>
  <c r="G666" i="38" s="1"/>
  <c r="H665" i="38"/>
  <c r="I664" i="38"/>
  <c r="I663" i="38" s="1"/>
  <c r="G664" i="38"/>
  <c r="G663" i="38" s="1"/>
  <c r="G661" i="38"/>
  <c r="G660" i="38" s="1"/>
  <c r="I735" i="36"/>
  <c r="H734" i="36"/>
  <c r="H733" i="36" s="1"/>
  <c r="H728" i="36" s="1"/>
  <c r="I731" i="36"/>
  <c r="J730" i="36"/>
  <c r="J729" i="36" s="1"/>
  <c r="H730" i="36"/>
  <c r="H729" i="36" s="1"/>
  <c r="H659" i="38"/>
  <c r="I658" i="38"/>
  <c r="I657" i="38" s="1"/>
  <c r="G658" i="38"/>
  <c r="G657" i="38" s="1"/>
  <c r="I707" i="36"/>
  <c r="J706" i="36"/>
  <c r="J705" i="36" s="1"/>
  <c r="H706" i="36"/>
  <c r="H705" i="36" s="1"/>
  <c r="I808" i="36"/>
  <c r="J807" i="36"/>
  <c r="J806" i="36" s="1"/>
  <c r="J805" i="36" s="1"/>
  <c r="H805" i="36"/>
  <c r="H480" i="38"/>
  <c r="I479" i="38"/>
  <c r="I478" i="38" s="1"/>
  <c r="I477" i="38" s="1"/>
  <c r="G479" i="38"/>
  <c r="G478" i="38" s="1"/>
  <c r="G477" i="38" s="1"/>
  <c r="I761" i="38"/>
  <c r="I760" i="38" s="1"/>
  <c r="I759" i="38" s="1"/>
  <c r="H761" i="38"/>
  <c r="H760" i="38" s="1"/>
  <c r="H759" i="38" s="1"/>
  <c r="G761" i="38"/>
  <c r="G760" i="38" s="1"/>
  <c r="G759" i="38" s="1"/>
  <c r="H509" i="38"/>
  <c r="I508" i="38"/>
  <c r="G508" i="38"/>
  <c r="H507" i="38"/>
  <c r="I506" i="38"/>
  <c r="G506" i="38"/>
  <c r="G505" i="38" s="1"/>
  <c r="I504" i="38"/>
  <c r="H476" i="38"/>
  <c r="I475" i="38"/>
  <c r="I474" i="38" s="1"/>
  <c r="I473" i="38" s="1"/>
  <c r="G475" i="38"/>
  <c r="G474" i="38" s="1"/>
  <c r="H463" i="38"/>
  <c r="I462" i="38"/>
  <c r="G462" i="38"/>
  <c r="G461" i="38" s="1"/>
  <c r="H460" i="38"/>
  <c r="I459" i="38"/>
  <c r="G459" i="38"/>
  <c r="G458" i="38" s="1"/>
  <c r="J164" i="36"/>
  <c r="J163" i="36" s="1"/>
  <c r="J174" i="36"/>
  <c r="J173" i="36" s="1"/>
  <c r="J172" i="36" s="1"/>
  <c r="J102" i="36"/>
  <c r="J101" i="36" s="1"/>
  <c r="J105" i="36"/>
  <c r="J111" i="36"/>
  <c r="J116" i="36"/>
  <c r="J115" i="36" s="1"/>
  <c r="J229" i="36"/>
  <c r="J232" i="36"/>
  <c r="J231" i="36" s="1"/>
  <c r="J280" i="36"/>
  <c r="J279" i="36" s="1"/>
  <c r="J283" i="36"/>
  <c r="J282" i="36" s="1"/>
  <c r="J292" i="36"/>
  <c r="J291" i="36" s="1"/>
  <c r="J295" i="36"/>
  <c r="J179" i="36"/>
  <c r="J178" i="36" s="1"/>
  <c r="J190" i="36"/>
  <c r="J189" i="36" s="1"/>
  <c r="J188" i="36" s="1"/>
  <c r="J302" i="36"/>
  <c r="J306" i="36"/>
  <c r="J305" i="36" s="1"/>
  <c r="J304" i="36" s="1"/>
  <c r="J310" i="36"/>
  <c r="J314" i="36"/>
  <c r="J313" i="36" s="1"/>
  <c r="J312" i="36" s="1"/>
  <c r="J322" i="36"/>
  <c r="J321" i="36" s="1"/>
  <c r="J318" i="36"/>
  <c r="J332" i="36"/>
  <c r="J331" i="36" s="1"/>
  <c r="J335" i="36"/>
  <c r="I662" i="36"/>
  <c r="J661" i="36"/>
  <c r="J660" i="36" s="1"/>
  <c r="H661" i="36"/>
  <c r="H660" i="36" s="1"/>
  <c r="H658" i="36" s="1"/>
  <c r="H657" i="36"/>
  <c r="I143" i="36"/>
  <c r="J142" i="36"/>
  <c r="H142" i="36"/>
  <c r="H141" i="36" s="1"/>
  <c r="I175" i="36"/>
  <c r="H174" i="36"/>
  <c r="H173" i="36" s="1"/>
  <c r="H181" i="36"/>
  <c r="J133" i="36"/>
  <c r="C79" i="11"/>
  <c r="H228" i="38"/>
  <c r="I227" i="38"/>
  <c r="G227" i="38"/>
  <c r="G226" i="38" s="1"/>
  <c r="G225" i="38" s="1"/>
  <c r="H224" i="38"/>
  <c r="I223" i="38"/>
  <c r="G223" i="38"/>
  <c r="G222" i="38" s="1"/>
  <c r="G221" i="38" s="1"/>
  <c r="G220" i="38"/>
  <c r="I720" i="36"/>
  <c r="J719" i="36"/>
  <c r="J718" i="36" s="1"/>
  <c r="H719" i="36"/>
  <c r="H718" i="36" s="1"/>
  <c r="H466" i="38"/>
  <c r="I465" i="38"/>
  <c r="I464" i="38" s="1"/>
  <c r="G465" i="38"/>
  <c r="G464" i="38" s="1"/>
  <c r="H371" i="38"/>
  <c r="I370" i="38"/>
  <c r="G370" i="38"/>
  <c r="H312" i="38"/>
  <c r="I311" i="38"/>
  <c r="I310" i="38" s="1"/>
  <c r="G311" i="38"/>
  <c r="H309" i="38"/>
  <c r="I308" i="38"/>
  <c r="I307" i="38" s="1"/>
  <c r="G308" i="38"/>
  <c r="G307" i="38" s="1"/>
  <c r="G306" i="38" s="1"/>
  <c r="I493" i="36"/>
  <c r="J492" i="36"/>
  <c r="J491" i="36" s="1"/>
  <c r="J490" i="36" s="1"/>
  <c r="H492" i="36"/>
  <c r="H491" i="36" s="1"/>
  <c r="H490" i="36" s="1"/>
  <c r="I489" i="36"/>
  <c r="J488" i="36"/>
  <c r="H488" i="36"/>
  <c r="H487" i="36" s="1"/>
  <c r="H486" i="36" s="1"/>
  <c r="H485" i="36"/>
  <c r="I552" i="36"/>
  <c r="J551" i="36"/>
  <c r="J550" i="36" s="1"/>
  <c r="J549" i="36" s="1"/>
  <c r="H551" i="36"/>
  <c r="H550" i="36" s="1"/>
  <c r="H549" i="36" s="1"/>
  <c r="I855" i="36"/>
  <c r="J854" i="36"/>
  <c r="J853" i="36" s="1"/>
  <c r="H854" i="36"/>
  <c r="H853" i="36" s="1"/>
  <c r="I616" i="36"/>
  <c r="J615" i="36"/>
  <c r="J617" i="36"/>
  <c r="H615" i="36"/>
  <c r="I559" i="36"/>
  <c r="J558" i="36"/>
  <c r="H558" i="36"/>
  <c r="I556" i="36"/>
  <c r="J555" i="36"/>
  <c r="H555" i="36"/>
  <c r="H554" i="36" s="1"/>
  <c r="H553" i="36" s="1"/>
  <c r="I131" i="36"/>
  <c r="J130" i="36"/>
  <c r="J129" i="36" s="1"/>
  <c r="H130" i="36"/>
  <c r="H129" i="36" s="1"/>
  <c r="I713" i="38"/>
  <c r="I239" i="38"/>
  <c r="H414" i="38"/>
  <c r="I413" i="38"/>
  <c r="I412" i="38" s="1"/>
  <c r="G413" i="38"/>
  <c r="G412" i="38" s="1"/>
  <c r="G411" i="38" s="1"/>
  <c r="H410" i="38"/>
  <c r="I409" i="38"/>
  <c r="G409" i="38"/>
  <c r="G408" i="38" s="1"/>
  <c r="G407" i="38" s="1"/>
  <c r="H406" i="38"/>
  <c r="I405" i="38"/>
  <c r="G405" i="38"/>
  <c r="G404" i="38" s="1"/>
  <c r="G403" i="38" s="1"/>
  <c r="G402" i="38"/>
  <c r="H338" i="38"/>
  <c r="I337" i="38"/>
  <c r="G337" i="38"/>
  <c r="G336" i="38" s="1"/>
  <c r="G335" i="38" s="1"/>
  <c r="G334" i="38"/>
  <c r="H332" i="38"/>
  <c r="I331" i="38"/>
  <c r="I330" i="38" s="1"/>
  <c r="I329" i="38" s="1"/>
  <c r="G331" i="38"/>
  <c r="G330" i="38" s="1"/>
  <c r="G329" i="38" s="1"/>
  <c r="H321" i="38"/>
  <c r="I320" i="38"/>
  <c r="I319" i="38" s="1"/>
  <c r="G320" i="38"/>
  <c r="G319" i="38" s="1"/>
  <c r="G318" i="38" s="1"/>
  <c r="H317" i="38"/>
  <c r="G316" i="38"/>
  <c r="G315" i="38" s="1"/>
  <c r="G314" i="38" s="1"/>
  <c r="G313" i="38"/>
  <c r="H267" i="38"/>
  <c r="I266" i="38"/>
  <c r="G266" i="38"/>
  <c r="G265" i="38" s="1"/>
  <c r="G264" i="38" s="1"/>
  <c r="H263" i="38"/>
  <c r="I262" i="38"/>
  <c r="I261" i="38" s="1"/>
  <c r="G262" i="38"/>
  <c r="G261" i="38" s="1"/>
  <c r="G260" i="38" s="1"/>
  <c r="H259" i="38"/>
  <c r="I258" i="38"/>
  <c r="I257" i="38" s="1"/>
  <c r="I256" i="38" s="1"/>
  <c r="G258" i="38"/>
  <c r="G257" i="38" s="1"/>
  <c r="G256" i="38" s="1"/>
  <c r="H255" i="38"/>
  <c r="I254" i="38"/>
  <c r="I253" i="38" s="1"/>
  <c r="I252" i="38" s="1"/>
  <c r="G254" i="38"/>
  <c r="G253" i="38" s="1"/>
  <c r="G252" i="38" s="1"/>
  <c r="H251" i="38"/>
  <c r="I250" i="38"/>
  <c r="G250" i="38"/>
  <c r="G249" i="38" s="1"/>
  <c r="G248" i="38" s="1"/>
  <c r="G247" i="38"/>
  <c r="H219" i="38"/>
  <c r="I218" i="38"/>
  <c r="I217" i="38" s="1"/>
  <c r="I216" i="38" s="1"/>
  <c r="G218" i="38"/>
  <c r="G217" i="38" s="1"/>
  <c r="G216" i="38" s="1"/>
  <c r="G215" i="38" s="1"/>
  <c r="H214" i="38"/>
  <c r="I213" i="38"/>
  <c r="I212" i="38" s="1"/>
  <c r="I211" i="38" s="1"/>
  <c r="I210" i="38" s="1"/>
  <c r="G213" i="38"/>
  <c r="G212" i="38" s="1"/>
  <c r="G211" i="38" s="1"/>
  <c r="G210" i="38" s="1"/>
  <c r="G209" i="38" s="1"/>
  <c r="H208" i="38"/>
  <c r="I207" i="38"/>
  <c r="I206" i="38" s="1"/>
  <c r="G207" i="38"/>
  <c r="G206" i="38" s="1"/>
  <c r="G205" i="38" s="1"/>
  <c r="G204" i="38"/>
  <c r="H191" i="38"/>
  <c r="I190" i="38"/>
  <c r="G190" i="38"/>
  <c r="G189" i="38" s="1"/>
  <c r="G188" i="38" s="1"/>
  <c r="H187" i="38"/>
  <c r="I186" i="38"/>
  <c r="I185" i="38" s="1"/>
  <c r="I184" i="38" s="1"/>
  <c r="G186" i="38"/>
  <c r="G185" i="38" s="1"/>
  <c r="G184" i="38" s="1"/>
  <c r="G183" i="38"/>
  <c r="H745" i="38"/>
  <c r="G744" i="38"/>
  <c r="G743" i="38" s="1"/>
  <c r="G742" i="38" s="1"/>
  <c r="G736" i="38" s="1"/>
  <c r="H741" i="38"/>
  <c r="G740" i="38"/>
  <c r="G739" i="38" s="1"/>
  <c r="G738" i="38" s="1"/>
  <c r="H711" i="38"/>
  <c r="I710" i="38"/>
  <c r="I709" i="38" s="1"/>
  <c r="I708" i="38" s="1"/>
  <c r="I707" i="38" s="1"/>
  <c r="G710" i="38"/>
  <c r="G709" i="38" s="1"/>
  <c r="G708" i="38" s="1"/>
  <c r="G707" i="38"/>
  <c r="H656" i="38"/>
  <c r="I655" i="38"/>
  <c r="G655" i="38"/>
  <c r="G654" i="38" s="1"/>
  <c r="H653" i="38"/>
  <c r="I652" i="38"/>
  <c r="I651" i="38" s="1"/>
  <c r="I650" i="38" s="1"/>
  <c r="G652" i="38"/>
  <c r="G651" i="38" s="1"/>
  <c r="G650" i="38" s="1"/>
  <c r="G649" i="38"/>
  <c r="H557" i="38"/>
  <c r="I556" i="38"/>
  <c r="I555" i="38" s="1"/>
  <c r="I554" i="38" s="1"/>
  <c r="G556" i="38"/>
  <c r="G555" i="38" s="1"/>
  <c r="G554" i="38" s="1"/>
  <c r="G553" i="38" s="1"/>
  <c r="G552" i="38" s="1"/>
  <c r="H589" i="38"/>
  <c r="I588" i="38"/>
  <c r="I587" i="38" s="1"/>
  <c r="G588" i="38"/>
  <c r="H586" i="38"/>
  <c r="I585" i="38"/>
  <c r="I584" i="38" s="1"/>
  <c r="G585" i="38"/>
  <c r="H561" i="38"/>
  <c r="I560" i="38"/>
  <c r="I559" i="38" s="1"/>
  <c r="G560" i="38"/>
  <c r="H502" i="38"/>
  <c r="I501" i="38"/>
  <c r="G501" i="38"/>
  <c r="G500" i="38" s="1"/>
  <c r="G499" i="38"/>
  <c r="H454" i="38"/>
  <c r="I453" i="38"/>
  <c r="I452" i="38" s="1"/>
  <c r="G453" i="38"/>
  <c r="G452" i="38" s="1"/>
  <c r="H457" i="38"/>
  <c r="G456" i="38"/>
  <c r="G455" i="38" s="1"/>
  <c r="H444" i="38"/>
  <c r="I443" i="38"/>
  <c r="I442" i="38" s="1"/>
  <c r="G443" i="38"/>
  <c r="G442" i="38" s="1"/>
  <c r="H447" i="38"/>
  <c r="I446" i="38"/>
  <c r="I445" i="38" s="1"/>
  <c r="G446" i="38"/>
  <c r="G445" i="38" s="1"/>
  <c r="H441" i="38"/>
  <c r="I440" i="38"/>
  <c r="I439" i="38" s="1"/>
  <c r="G440" i="38"/>
  <c r="G439" i="38" s="1"/>
  <c r="H438" i="38"/>
  <c r="G438" i="38"/>
  <c r="H431" i="38"/>
  <c r="I430" i="38"/>
  <c r="G430" i="38"/>
  <c r="H425" i="38"/>
  <c r="I424" i="38"/>
  <c r="I423" i="38" s="1"/>
  <c r="G424" i="38"/>
  <c r="G423" i="38" s="1"/>
  <c r="H422" i="38"/>
  <c r="I421" i="38"/>
  <c r="G421" i="38"/>
  <c r="G420" i="38" s="1"/>
  <c r="G419" i="38"/>
  <c r="I469" i="36"/>
  <c r="J468" i="36"/>
  <c r="J467" i="36" s="1"/>
  <c r="J466" i="36" s="1"/>
  <c r="H468" i="36"/>
  <c r="H467" i="36" s="1"/>
  <c r="H466" i="36" s="1"/>
  <c r="H465" i="36"/>
  <c r="I733" i="38"/>
  <c r="I732" i="38" s="1"/>
  <c r="I731" i="38" s="1"/>
  <c r="H733" i="38"/>
  <c r="H732" i="38"/>
  <c r="G503" i="38"/>
  <c r="G489" i="38"/>
  <c r="I788" i="36"/>
  <c r="J787" i="36"/>
  <c r="J786" i="36" s="1"/>
  <c r="J785" i="36" s="1"/>
  <c r="H787" i="36"/>
  <c r="H786" i="36"/>
  <c r="I86" i="36"/>
  <c r="J85" i="36"/>
  <c r="J84" i="36" s="1"/>
  <c r="J83" i="36" s="1"/>
  <c r="H85" i="36"/>
  <c r="H84" i="36" s="1"/>
  <c r="I82" i="36"/>
  <c r="J81" i="36"/>
  <c r="J80" i="36" s="1"/>
  <c r="H81" i="36"/>
  <c r="H80" i="36" s="1"/>
  <c r="H79" i="36" s="1"/>
  <c r="H78" i="36" s="1"/>
  <c r="J779" i="36"/>
  <c r="J778" i="36" s="1"/>
  <c r="J777" i="36" s="1"/>
  <c r="J586" i="36"/>
  <c r="J516" i="36"/>
  <c r="J515" i="36" s="1"/>
  <c r="J514" i="36" s="1"/>
  <c r="J438" i="36"/>
  <c r="J437" i="36" s="1"/>
  <c r="J56" i="36"/>
  <c r="J55" i="36" s="1"/>
  <c r="J50" i="36"/>
  <c r="J49" i="36" s="1"/>
  <c r="J48" i="36" s="1"/>
  <c r="J47" i="36" s="1"/>
  <c r="I747" i="36"/>
  <c r="J746" i="36"/>
  <c r="J745" i="36" s="1"/>
  <c r="J744" i="36" s="1"/>
  <c r="H746" i="36"/>
  <c r="H745" i="36" s="1"/>
  <c r="H744" i="36" s="1"/>
  <c r="I509" i="36"/>
  <c r="J508" i="36"/>
  <c r="J507" i="36" s="1"/>
  <c r="J506" i="36" s="1"/>
  <c r="H508" i="36"/>
  <c r="H507" i="36" s="1"/>
  <c r="H506" i="36" s="1"/>
  <c r="I704" i="36"/>
  <c r="J703" i="36"/>
  <c r="J702" i="36" s="1"/>
  <c r="H703" i="36"/>
  <c r="H702" i="36" s="1"/>
  <c r="I818" i="36"/>
  <c r="H818" i="36"/>
  <c r="H817" i="36" s="1"/>
  <c r="H816" i="36" s="1"/>
  <c r="J817" i="36"/>
  <c r="J816" i="36" s="1"/>
  <c r="J815" i="36" s="1"/>
  <c r="J814" i="36" s="1"/>
  <c r="H815" i="36"/>
  <c r="H814" i="36" s="1"/>
  <c r="C19" i="31"/>
  <c r="C18" i="31"/>
  <c r="I452" i="36"/>
  <c r="J451" i="36"/>
  <c r="J450" i="36" s="1"/>
  <c r="H451" i="36"/>
  <c r="H450" i="36" s="1"/>
  <c r="H449" i="36" s="1"/>
  <c r="I448" i="36"/>
  <c r="J447" i="36"/>
  <c r="J446" i="36" s="1"/>
  <c r="J445" i="36" s="1"/>
  <c r="H447" i="36"/>
  <c r="H446" i="36" s="1"/>
  <c r="H445" i="36" s="1"/>
  <c r="H444" i="36"/>
  <c r="I795" i="36"/>
  <c r="J794" i="36"/>
  <c r="J793" i="36" s="1"/>
  <c r="H794" i="36"/>
  <c r="H793" i="36" s="1"/>
  <c r="H792" i="36" s="1"/>
  <c r="I655" i="36"/>
  <c r="J654" i="36"/>
  <c r="J653" i="36" s="1"/>
  <c r="J652" i="36" s="1"/>
  <c r="H654" i="36"/>
  <c r="H653" i="36" s="1"/>
  <c r="H652" i="36" s="1"/>
  <c r="I651" i="36"/>
  <c r="J650" i="36"/>
  <c r="J649" i="36" s="1"/>
  <c r="J648" i="36" s="1"/>
  <c r="H650" i="36"/>
  <c r="H649" i="36" s="1"/>
  <c r="H648" i="36" s="1"/>
  <c r="I647" i="36"/>
  <c r="J646" i="36"/>
  <c r="J645" i="36" s="1"/>
  <c r="H646" i="36"/>
  <c r="H645" i="36" s="1"/>
  <c r="H644" i="36" s="1"/>
  <c r="H643" i="36"/>
  <c r="J167" i="36"/>
  <c r="J166" i="36" s="1"/>
  <c r="I169" i="36"/>
  <c r="J168" i="36"/>
  <c r="H168" i="36"/>
  <c r="I763" i="36"/>
  <c r="J762" i="36"/>
  <c r="J761" i="36" s="1"/>
  <c r="J760" i="36" s="1"/>
  <c r="H762" i="36"/>
  <c r="H761" i="36" s="1"/>
  <c r="H760" i="36" s="1"/>
  <c r="H759" i="36"/>
  <c r="I751" i="36"/>
  <c r="J750" i="36"/>
  <c r="J749" i="36" s="1"/>
  <c r="J748" i="36" s="1"/>
  <c r="H750" i="36"/>
  <c r="H749" i="36" s="1"/>
  <c r="H748" i="36" s="1"/>
  <c r="I701" i="36"/>
  <c r="J700" i="36"/>
  <c r="H700" i="36"/>
  <c r="H699" i="36" s="1"/>
  <c r="H698" i="36" s="1"/>
  <c r="H697" i="36"/>
  <c r="I723" i="36"/>
  <c r="J722" i="36"/>
  <c r="H722" i="36"/>
  <c r="H721" i="36" s="1"/>
  <c r="H717" i="36" s="1"/>
  <c r="H709" i="36"/>
  <c r="H708" i="36" s="1"/>
  <c r="I743" i="36"/>
  <c r="J742" i="36"/>
  <c r="J741" i="36" s="1"/>
  <c r="H742" i="36"/>
  <c r="H741" i="36" s="1"/>
  <c r="H740" i="36" s="1"/>
  <c r="I696" i="36"/>
  <c r="J695" i="36"/>
  <c r="J694" i="36" s="1"/>
  <c r="H695" i="36"/>
  <c r="H694" i="36" s="1"/>
  <c r="J691" i="36"/>
  <c r="J690" i="36" s="1"/>
  <c r="J689" i="36" s="1"/>
  <c r="I691" i="36"/>
  <c r="I690" i="36" s="1"/>
  <c r="I689" i="36" s="1"/>
  <c r="H691" i="36"/>
  <c r="H690" i="36" s="1"/>
  <c r="H689" i="36" s="1"/>
  <c r="I688" i="36"/>
  <c r="J687" i="36"/>
  <c r="H687" i="36"/>
  <c r="H686" i="36" s="1"/>
  <c r="I684" i="36"/>
  <c r="J683" i="36"/>
  <c r="J682" i="36" s="1"/>
  <c r="H683" i="36"/>
  <c r="H682" i="36" s="1"/>
  <c r="I680" i="36"/>
  <c r="J679" i="36"/>
  <c r="J678" i="36" s="1"/>
  <c r="H679" i="36"/>
  <c r="H678" i="36" s="1"/>
  <c r="H677" i="36" s="1"/>
  <c r="I676" i="36"/>
  <c r="J675" i="36"/>
  <c r="J674" i="36" s="1"/>
  <c r="J673" i="36" s="1"/>
  <c r="H675" i="36"/>
  <c r="H674" i="36" s="1"/>
  <c r="H673" i="36" s="1"/>
  <c r="I672" i="36"/>
  <c r="J671" i="36"/>
  <c r="J670" i="36" s="1"/>
  <c r="H671" i="36"/>
  <c r="H670" i="36" s="1"/>
  <c r="H669" i="36" s="1"/>
  <c r="H305" i="38"/>
  <c r="G304" i="38"/>
  <c r="G303" i="38" s="1"/>
  <c r="H161" i="36"/>
  <c r="I171" i="36"/>
  <c r="J170" i="36"/>
  <c r="H170" i="36"/>
  <c r="H167" i="36" s="1"/>
  <c r="H176" i="36"/>
  <c r="H177" i="36"/>
  <c r="I587" i="36"/>
  <c r="H586" i="36"/>
  <c r="H585" i="36" s="1"/>
  <c r="H584" i="36" s="1"/>
  <c r="I583" i="36"/>
  <c r="J582" i="36"/>
  <c r="J581" i="36" s="1"/>
  <c r="H582" i="36"/>
  <c r="H581" i="36" s="1"/>
  <c r="H580" i="36" s="1"/>
  <c r="I236" i="36"/>
  <c r="J235" i="36"/>
  <c r="J234" i="36" s="1"/>
  <c r="H235" i="36"/>
  <c r="I137" i="36"/>
  <c r="J136" i="36"/>
  <c r="H136" i="36"/>
  <c r="H135" i="36" s="1"/>
  <c r="G551" i="38"/>
  <c r="G498" i="38"/>
  <c r="H493" i="38"/>
  <c r="I492" i="38"/>
  <c r="I491" i="38" s="1"/>
  <c r="G492" i="38"/>
  <c r="G491" i="38" s="1"/>
  <c r="G437" i="38"/>
  <c r="H436" i="38"/>
  <c r="I435" i="38"/>
  <c r="I434" i="38" s="1"/>
  <c r="I433" i="38" s="1"/>
  <c r="I432" i="38" s="1"/>
  <c r="G435" i="38"/>
  <c r="G434" i="38" s="1"/>
  <c r="G432" i="38"/>
  <c r="I233" i="36"/>
  <c r="H232" i="36"/>
  <c r="E62" i="5"/>
  <c r="J859" i="38"/>
  <c r="J858" i="38" s="1"/>
  <c r="J857" i="38" s="1"/>
  <c r="J856" i="38" s="1"/>
  <c r="J855" i="38" s="1"/>
  <c r="J854" i="38" s="1"/>
  <c r="J853" i="38" s="1"/>
  <c r="H391" i="38"/>
  <c r="I390" i="38"/>
  <c r="I389" i="38" s="1"/>
  <c r="G390" i="38"/>
  <c r="H246" i="38"/>
  <c r="I245" i="38"/>
  <c r="I244" i="38" s="1"/>
  <c r="G245" i="38"/>
  <c r="G244" i="38" s="1"/>
  <c r="G243" i="38" s="1"/>
  <c r="G242" i="38" s="1"/>
  <c r="I22" i="38"/>
  <c r="I21" i="38" s="1"/>
  <c r="I25" i="38"/>
  <c r="I24" i="38" s="1"/>
  <c r="I31" i="38"/>
  <c r="I30" i="38" s="1"/>
  <c r="I34" i="38"/>
  <c r="I33" i="38" s="1"/>
  <c r="I37" i="38"/>
  <c r="I36" i="38" s="1"/>
  <c r="I43" i="38"/>
  <c r="I48" i="38"/>
  <c r="I47" i="38" s="1"/>
  <c r="I51" i="38"/>
  <c r="I50" i="38" s="1"/>
  <c r="I54" i="38"/>
  <c r="I53" i="38" s="1"/>
  <c r="I57" i="38"/>
  <c r="I59" i="38"/>
  <c r="I69" i="38"/>
  <c r="I68" i="38" s="1"/>
  <c r="I75" i="38"/>
  <c r="I74" i="38" s="1"/>
  <c r="I78" i="38"/>
  <c r="I77" i="38" s="1"/>
  <c r="I81" i="38"/>
  <c r="I80" i="38" s="1"/>
  <c r="I95" i="38"/>
  <c r="I94" i="38" s="1"/>
  <c r="I93" i="38" s="1"/>
  <c r="I112" i="38"/>
  <c r="I111" i="38" s="1"/>
  <c r="I115" i="38"/>
  <c r="I114" i="38" s="1"/>
  <c r="I119" i="38"/>
  <c r="I118" i="38" s="1"/>
  <c r="I122" i="38"/>
  <c r="I121" i="38" s="1"/>
  <c r="I126" i="38"/>
  <c r="I125" i="38" s="1"/>
  <c r="I129" i="38"/>
  <c r="I128" i="38" s="1"/>
  <c r="I141" i="38"/>
  <c r="I140" i="38" s="1"/>
  <c r="I145" i="38"/>
  <c r="I143" i="38"/>
  <c r="I152" i="38"/>
  <c r="I151" i="38" s="1"/>
  <c r="I155" i="38"/>
  <c r="I159" i="38"/>
  <c r="I158" i="38" s="1"/>
  <c r="I157" i="38" s="1"/>
  <c r="I163" i="38"/>
  <c r="I162" i="38" s="1"/>
  <c r="I168" i="38"/>
  <c r="I167" i="38" s="1"/>
  <c r="I173" i="38"/>
  <c r="I108" i="38"/>
  <c r="I107" i="38" s="1"/>
  <c r="I106" i="38" s="1"/>
  <c r="I146" i="38"/>
  <c r="I148" i="38"/>
  <c r="I231" i="38"/>
  <c r="I236" i="38"/>
  <c r="I235" i="38" s="1"/>
  <c r="I234" i="38" s="1"/>
  <c r="I233" i="38" s="1"/>
  <c r="I232" i="38" s="1"/>
  <c r="I229" i="38" s="1"/>
  <c r="I275" i="38"/>
  <c r="I274" i="38" s="1"/>
  <c r="I273" i="38" s="1"/>
  <c r="I288" i="38"/>
  <c r="I294" i="38"/>
  <c r="I293" i="38" s="1"/>
  <c r="I292" i="38" s="1"/>
  <c r="I298" i="38"/>
  <c r="I297" i="38" s="1"/>
  <c r="I296" i="38" s="1"/>
  <c r="I301" i="38"/>
  <c r="I300" i="38" s="1"/>
  <c r="I345" i="38"/>
  <c r="I344" i="38" s="1"/>
  <c r="I343" i="38" s="1"/>
  <c r="I349" i="38"/>
  <c r="I348" i="38" s="1"/>
  <c r="I347" i="38" s="1"/>
  <c r="I354" i="38"/>
  <c r="I353" i="38" s="1"/>
  <c r="I352" i="38" s="1"/>
  <c r="I351" i="38" s="1"/>
  <c r="I342" i="38" s="1"/>
  <c r="I360" i="38"/>
  <c r="I359" i="38" s="1"/>
  <c r="I358" i="38" s="1"/>
  <c r="I363" i="38"/>
  <c r="I362" i="38" s="1"/>
  <c r="I372" i="38"/>
  <c r="I396" i="38"/>
  <c r="I395" i="38" s="1"/>
  <c r="I394" i="38" s="1"/>
  <c r="I393" i="38" s="1"/>
  <c r="I512" i="38"/>
  <c r="I597" i="38"/>
  <c r="I596" i="38" s="1"/>
  <c r="I600" i="38"/>
  <c r="I599" i="38" s="1"/>
  <c r="I603" i="38"/>
  <c r="I602" i="38" s="1"/>
  <c r="I611" i="38"/>
  <c r="I610" i="38" s="1"/>
  <c r="I614" i="38"/>
  <c r="I613" i="38" s="1"/>
  <c r="I617" i="38"/>
  <c r="I619" i="38"/>
  <c r="I623" i="38"/>
  <c r="I622" i="38" s="1"/>
  <c r="I626" i="38"/>
  <c r="I625" i="38" s="1"/>
  <c r="I635" i="38"/>
  <c r="I634" i="38" s="1"/>
  <c r="I633" i="38" s="1"/>
  <c r="I639" i="38"/>
  <c r="I638" i="38" s="1"/>
  <c r="I637" i="38" s="1"/>
  <c r="I643" i="38"/>
  <c r="I642" i="38" s="1"/>
  <c r="I647" i="38"/>
  <c r="I646" i="38" s="1"/>
  <c r="I645" i="38" s="1"/>
  <c r="I749" i="38"/>
  <c r="I748" i="38" s="1"/>
  <c r="I747" i="38" s="1"/>
  <c r="I753" i="38"/>
  <c r="I752" i="38" s="1"/>
  <c r="I751" i="38" s="1"/>
  <c r="I757" i="38"/>
  <c r="I756" i="38" s="1"/>
  <c r="I755" i="38" s="1"/>
  <c r="I769" i="38"/>
  <c r="I768" i="38" s="1"/>
  <c r="I767" i="38" s="1"/>
  <c r="I773" i="38"/>
  <c r="I772" i="38" s="1"/>
  <c r="I771" i="38" s="1"/>
  <c r="I777" i="38"/>
  <c r="I776" i="38" s="1"/>
  <c r="I775" i="38" s="1"/>
  <c r="I781" i="38"/>
  <c r="I780" i="38" s="1"/>
  <c r="I779" i="38" s="1"/>
  <c r="I789" i="38"/>
  <c r="I788" i="38" s="1"/>
  <c r="I787" i="38" s="1"/>
  <c r="I785" i="38"/>
  <c r="I784" i="38" s="1"/>
  <c r="I783" i="38" s="1"/>
  <c r="I793" i="38"/>
  <c r="I792" i="38" s="1"/>
  <c r="I791" i="38" s="1"/>
  <c r="I805" i="38"/>
  <c r="I810" i="38"/>
  <c r="I809" i="38" s="1"/>
  <c r="I827" i="38"/>
  <c r="I826" i="38" s="1"/>
  <c r="I825" i="38" s="1"/>
  <c r="I824" i="38" s="1"/>
  <c r="I823" i="38" s="1"/>
  <c r="I833" i="38"/>
  <c r="I832" i="38" s="1"/>
  <c r="I831" i="38" s="1"/>
  <c r="I830" i="38" s="1"/>
  <c r="I829" i="38" s="1"/>
  <c r="I839" i="38"/>
  <c r="I838" i="38" s="1"/>
  <c r="I837" i="38" s="1"/>
  <c r="I843" i="38"/>
  <c r="I842" i="38" s="1"/>
  <c r="I841" i="38" s="1"/>
  <c r="I521" i="36"/>
  <c r="J520" i="36"/>
  <c r="J519" i="36" s="1"/>
  <c r="J518" i="36" s="1"/>
  <c r="H520" i="36"/>
  <c r="H519" i="36" s="1"/>
  <c r="H518" i="36" s="1"/>
  <c r="I517" i="36"/>
  <c r="H516" i="36"/>
  <c r="H515" i="36" s="1"/>
  <c r="H514" i="36" s="1"/>
  <c r="I513" i="36"/>
  <c r="J512" i="36"/>
  <c r="H512" i="36"/>
  <c r="H511" i="36" s="1"/>
  <c r="H510" i="36" s="1"/>
  <c r="I505" i="36"/>
  <c r="J504" i="36"/>
  <c r="J503" i="36" s="1"/>
  <c r="J502" i="36" s="1"/>
  <c r="H504" i="36"/>
  <c r="H503" i="36" s="1"/>
  <c r="H502" i="36" s="1"/>
  <c r="H501" i="36"/>
  <c r="H513" i="38"/>
  <c r="G512" i="38"/>
  <c r="G511" i="38" s="1"/>
  <c r="H156" i="38"/>
  <c r="G155" i="38"/>
  <c r="I439" i="36"/>
  <c r="H438" i="36"/>
  <c r="I191" i="36"/>
  <c r="H190" i="36"/>
  <c r="H189" i="36" s="1"/>
  <c r="D15" i="5"/>
  <c r="H70" i="38"/>
  <c r="G69" i="38"/>
  <c r="G68" i="38" s="1"/>
  <c r="I380" i="36"/>
  <c r="J379" i="36"/>
  <c r="J378" i="36" s="1"/>
  <c r="J377" i="36" s="1"/>
  <c r="J376" i="36" s="1"/>
  <c r="J375" i="36" s="1"/>
  <c r="H379" i="36"/>
  <c r="H378" i="36" s="1"/>
  <c r="C22" i="31"/>
  <c r="D54" i="5"/>
  <c r="G25" i="38"/>
  <c r="G24" i="38" s="1"/>
  <c r="G811" i="38"/>
  <c r="G810" i="38" s="1"/>
  <c r="G809" i="38" s="1"/>
  <c r="G808" i="38"/>
  <c r="G807" i="38" s="1"/>
  <c r="I579" i="36"/>
  <c r="J578" i="36"/>
  <c r="J577" i="36" s="1"/>
  <c r="J576" i="36" s="1"/>
  <c r="H578" i="36"/>
  <c r="H577" i="36" s="1"/>
  <c r="H576" i="36" s="1"/>
  <c r="H57" i="36"/>
  <c r="H56" i="36" s="1"/>
  <c r="H55" i="36" s="1"/>
  <c r="H54" i="36"/>
  <c r="H53" i="36" s="1"/>
  <c r="H144" i="38"/>
  <c r="G143" i="38"/>
  <c r="G843" i="38"/>
  <c r="G842" i="38" s="1"/>
  <c r="G841" i="38" s="1"/>
  <c r="G839" i="38"/>
  <c r="G838" i="38" s="1"/>
  <c r="G837" i="38" s="1"/>
  <c r="G833" i="38"/>
  <c r="G832" i="38" s="1"/>
  <c r="G831" i="38" s="1"/>
  <c r="G830" i="38" s="1"/>
  <c r="G829" i="38" s="1"/>
  <c r="G827" i="38"/>
  <c r="G826" i="38" s="1"/>
  <c r="G825" i="38" s="1"/>
  <c r="G824" i="38" s="1"/>
  <c r="G823" i="38" s="1"/>
  <c r="G822" i="38"/>
  <c r="G821" i="38"/>
  <c r="G802" i="38"/>
  <c r="G801" i="38" s="1"/>
  <c r="G799" i="38"/>
  <c r="G793" i="38"/>
  <c r="G792" i="38" s="1"/>
  <c r="G791" i="38" s="1"/>
  <c r="G785" i="38"/>
  <c r="G784" i="38" s="1"/>
  <c r="G783" i="38" s="1"/>
  <c r="G789" i="38"/>
  <c r="G788" i="38" s="1"/>
  <c r="G787" i="38" s="1"/>
  <c r="G781" i="38"/>
  <c r="G780" i="38" s="1"/>
  <c r="G779" i="38" s="1"/>
  <c r="G777" i="38"/>
  <c r="G776" i="38" s="1"/>
  <c r="G775" i="38" s="1"/>
  <c r="G773" i="38"/>
  <c r="G772" i="38" s="1"/>
  <c r="G771" i="38" s="1"/>
  <c r="G769" i="38"/>
  <c r="G768" i="38" s="1"/>
  <c r="G767" i="38" s="1"/>
  <c r="G757" i="38"/>
  <c r="G756" i="38" s="1"/>
  <c r="G755" i="38" s="1"/>
  <c r="G753" i="38"/>
  <c r="G752" i="38" s="1"/>
  <c r="G751" i="38" s="1"/>
  <c r="G749" i="38"/>
  <c r="G748" i="38" s="1"/>
  <c r="G747" i="38" s="1"/>
  <c r="G729" i="38"/>
  <c r="G728" i="38" s="1"/>
  <c r="G727" i="38" s="1"/>
  <c r="G726" i="38" s="1"/>
  <c r="G725" i="38"/>
  <c r="G723" i="38"/>
  <c r="G722" i="38" s="1"/>
  <c r="G721" i="38" s="1"/>
  <c r="G719" i="38"/>
  <c r="G718" i="38" s="1"/>
  <c r="G717" i="38" s="1"/>
  <c r="G714" i="38"/>
  <c r="G647" i="38"/>
  <c r="G646" i="38" s="1"/>
  <c r="G645" i="38" s="1"/>
  <c r="G643" i="38"/>
  <c r="G642" i="38" s="1"/>
  <c r="G641" i="38" s="1"/>
  <c r="G639" i="38"/>
  <c r="G638" i="38" s="1"/>
  <c r="G637" i="38" s="1"/>
  <c r="G635" i="38"/>
  <c r="G634" i="38" s="1"/>
  <c r="G633" i="38" s="1"/>
  <c r="G630" i="38"/>
  <c r="G629" i="38"/>
  <c r="G626" i="38"/>
  <c r="G625" i="38" s="1"/>
  <c r="G623" i="38"/>
  <c r="G622" i="38" s="1"/>
  <c r="G619" i="38"/>
  <c r="G617" i="38"/>
  <c r="G614" i="38"/>
  <c r="G613" i="38" s="1"/>
  <c r="G611" i="38"/>
  <c r="G610" i="38" s="1"/>
  <c r="G603" i="38"/>
  <c r="G602" i="38" s="1"/>
  <c r="G600" i="38"/>
  <c r="G599" i="38" s="1"/>
  <c r="G597" i="38"/>
  <c r="G596" i="38" s="1"/>
  <c r="G417" i="38"/>
  <c r="G416" i="38"/>
  <c r="G396" i="38"/>
  <c r="G395" i="38" s="1"/>
  <c r="G394" i="38" s="1"/>
  <c r="G393" i="38" s="1"/>
  <c r="G392" i="38" s="1"/>
  <c r="G372" i="38"/>
  <c r="G363" i="38"/>
  <c r="G362" i="38" s="1"/>
  <c r="G360" i="38"/>
  <c r="G359" i="38" s="1"/>
  <c r="G354" i="38"/>
  <c r="G353" i="38" s="1"/>
  <c r="G352" i="38" s="1"/>
  <c r="G351" i="38" s="1"/>
  <c r="G349" i="38"/>
  <c r="G348" i="38" s="1"/>
  <c r="G347" i="38" s="1"/>
  <c r="G345" i="38"/>
  <c r="G344" i="38" s="1"/>
  <c r="G343" i="38" s="1"/>
  <c r="G341" i="38"/>
  <c r="G340" i="38"/>
  <c r="G333" i="38"/>
  <c r="G301" i="38"/>
  <c r="G300" i="38" s="1"/>
  <c r="G298" i="38"/>
  <c r="G297" i="38" s="1"/>
  <c r="G296" i="38" s="1"/>
  <c r="G294" i="38"/>
  <c r="G293" i="38" s="1"/>
  <c r="G292" i="38" s="1"/>
  <c r="G288" i="38"/>
  <c r="G284" i="38" s="1"/>
  <c r="G283" i="38" s="1"/>
  <c r="G282" i="38" s="1"/>
  <c r="G281" i="38" s="1"/>
  <c r="G275" i="38"/>
  <c r="G274" i="38" s="1"/>
  <c r="G273" i="38" s="1"/>
  <c r="G272" i="38" s="1"/>
  <c r="G271" i="38" s="1"/>
  <c r="G270" i="38"/>
  <c r="G269" i="38"/>
  <c r="G241" i="38"/>
  <c r="G238" i="38" s="1"/>
  <c r="G239" i="38"/>
  <c r="G236" i="38"/>
  <c r="G235" i="38" s="1"/>
  <c r="G234" i="38" s="1"/>
  <c r="G233" i="38" s="1"/>
  <c r="G232" i="38" s="1"/>
  <c r="G229" i="38" s="1"/>
  <c r="G231" i="38"/>
  <c r="G173" i="38"/>
  <c r="G170" i="38" s="1"/>
  <c r="G168" i="38"/>
  <c r="G167" i="38" s="1"/>
  <c r="G163" i="38"/>
  <c r="G162" i="38" s="1"/>
  <c r="G152" i="38"/>
  <c r="G151" i="38" s="1"/>
  <c r="G150" i="38" s="1"/>
  <c r="G148" i="38"/>
  <c r="G146" i="38"/>
  <c r="G145" i="38"/>
  <c r="G141" i="38"/>
  <c r="G140" i="38" s="1"/>
  <c r="G159" i="38"/>
  <c r="G158" i="38" s="1"/>
  <c r="G157" i="38" s="1"/>
  <c r="G122" i="38"/>
  <c r="G121" i="38" s="1"/>
  <c r="G119" i="38"/>
  <c r="G118" i="38" s="1"/>
  <c r="G115" i="38"/>
  <c r="G114" i="38" s="1"/>
  <c r="G112" i="38"/>
  <c r="G111" i="38" s="1"/>
  <c r="G129" i="38"/>
  <c r="G128" i="38" s="1"/>
  <c r="G126" i="38"/>
  <c r="G125" i="38" s="1"/>
  <c r="G108" i="38"/>
  <c r="G107" i="38" s="1"/>
  <c r="G106" i="38" s="1"/>
  <c r="G104" i="38"/>
  <c r="G103" i="38" s="1"/>
  <c r="G102" i="38" s="1"/>
  <c r="G95" i="38"/>
  <c r="G94" i="38" s="1"/>
  <c r="G93" i="38" s="1"/>
  <c r="G92" i="38" s="1"/>
  <c r="G91" i="38" s="1"/>
  <c r="G81" i="38"/>
  <c r="G80" i="38" s="1"/>
  <c r="G78" i="38"/>
  <c r="G77" i="38" s="1"/>
  <c r="G75" i="38"/>
  <c r="G74" i="38" s="1"/>
  <c r="G59" i="38"/>
  <c r="G57" i="38"/>
  <c r="G54" i="38"/>
  <c r="G53" i="38" s="1"/>
  <c r="G51" i="38"/>
  <c r="G50" i="38" s="1"/>
  <c r="G48" i="38"/>
  <c r="G47" i="38" s="1"/>
  <c r="G45" i="38"/>
  <c r="G43" i="38"/>
  <c r="G37" i="38"/>
  <c r="G36" i="38" s="1"/>
  <c r="G34" i="38"/>
  <c r="G33" i="38" s="1"/>
  <c r="G31" i="38"/>
  <c r="G30" i="38" s="1"/>
  <c r="G22" i="38"/>
  <c r="G21" i="38" s="1"/>
  <c r="G20" i="38" s="1"/>
  <c r="G19" i="38" s="1"/>
  <c r="G18" i="38" s="1"/>
  <c r="G17" i="38"/>
  <c r="G16" i="38"/>
  <c r="G713" i="38"/>
  <c r="H843" i="38"/>
  <c r="H842" i="38" s="1"/>
  <c r="H839" i="38"/>
  <c r="H838" i="38" s="1"/>
  <c r="H837" i="38" s="1"/>
  <c r="H836" i="38" s="1"/>
  <c r="H833" i="38"/>
  <c r="H832" i="38" s="1"/>
  <c r="H831" i="38" s="1"/>
  <c r="H830" i="38" s="1"/>
  <c r="H827" i="38"/>
  <c r="H826" i="38" s="1"/>
  <c r="H825" i="38" s="1"/>
  <c r="H824" i="38"/>
  <c r="H823" i="38" s="1"/>
  <c r="H802" i="38"/>
  <c r="H801" i="38" s="1"/>
  <c r="H799" i="38"/>
  <c r="H798" i="38" s="1"/>
  <c r="H793" i="38"/>
  <c r="H792" i="38" s="1"/>
  <c r="H791" i="38" s="1"/>
  <c r="H785" i="38"/>
  <c r="H784" i="38" s="1"/>
  <c r="H783" i="38" s="1"/>
  <c r="H789" i="38"/>
  <c r="H788" i="38" s="1"/>
  <c r="H787" i="38" s="1"/>
  <c r="H781" i="38"/>
  <c r="H780" i="38" s="1"/>
  <c r="H779" i="38" s="1"/>
  <c r="H777" i="38"/>
  <c r="H776" i="38" s="1"/>
  <c r="H775" i="38" s="1"/>
  <c r="H773" i="38"/>
  <c r="H772" i="38" s="1"/>
  <c r="H771" i="38" s="1"/>
  <c r="H769" i="38"/>
  <c r="H768" i="38" s="1"/>
  <c r="H767" i="38" s="1"/>
  <c r="H757" i="38"/>
  <c r="H756" i="38" s="1"/>
  <c r="H755" i="38" s="1"/>
  <c r="H753" i="38"/>
  <c r="H752" i="38" s="1"/>
  <c r="H751" i="38" s="1"/>
  <c r="H749" i="38"/>
  <c r="H748" i="38" s="1"/>
  <c r="H747" i="38" s="1"/>
  <c r="H746" i="38"/>
  <c r="H735" i="38" s="1"/>
  <c r="H725" i="38"/>
  <c r="H729" i="38"/>
  <c r="H728" i="38"/>
  <c r="H726" i="38"/>
  <c r="H723" i="38"/>
  <c r="H722" i="38" s="1"/>
  <c r="H721" i="38" s="1"/>
  <c r="H719" i="38"/>
  <c r="H718" i="38" s="1"/>
  <c r="H717" i="38" s="1"/>
  <c r="H716" i="38" s="1"/>
  <c r="H715" i="38" s="1"/>
  <c r="H713" i="38"/>
  <c r="H647" i="38"/>
  <c r="H646" i="38" s="1"/>
  <c r="H643" i="38"/>
  <c r="H642" i="38" s="1"/>
  <c r="H641" i="38" s="1"/>
  <c r="H639" i="38"/>
  <c r="H638" i="38" s="1"/>
  <c r="H637" i="38" s="1"/>
  <c r="H635" i="38"/>
  <c r="H634" i="38" s="1"/>
  <c r="H633" i="38" s="1"/>
  <c r="H630" i="38"/>
  <c r="G562" i="38" s="1"/>
  <c r="H629" i="38"/>
  <c r="H626" i="38"/>
  <c r="H625" i="38" s="1"/>
  <c r="H623" i="38"/>
  <c r="H622" i="38" s="1"/>
  <c r="H619" i="38"/>
  <c r="H616" i="38" s="1"/>
  <c r="H617" i="38"/>
  <c r="H614" i="38"/>
  <c r="H613" i="38" s="1"/>
  <c r="H611" i="38"/>
  <c r="H610" i="38" s="1"/>
  <c r="H603" i="38"/>
  <c r="H602" i="38" s="1"/>
  <c r="H600" i="38"/>
  <c r="H599" i="38" s="1"/>
  <c r="H597" i="38"/>
  <c r="H596" i="38" s="1"/>
  <c r="H418" i="38"/>
  <c r="H416" i="38"/>
  <c r="H396" i="38"/>
  <c r="H395" i="38" s="1"/>
  <c r="H372" i="38"/>
  <c r="G369" i="38"/>
  <c r="H360" i="38"/>
  <c r="H359" i="38" s="1"/>
  <c r="H358" i="38" s="1"/>
  <c r="H357" i="38"/>
  <c r="H354" i="38"/>
  <c r="H353" i="38" s="1"/>
  <c r="H352" i="38" s="1"/>
  <c r="H351" i="38"/>
  <c r="H342" i="38"/>
  <c r="H341" i="38"/>
  <c r="H333" i="38"/>
  <c r="H230" i="38" s="1"/>
  <c r="H301" i="38"/>
  <c r="H300" i="38" s="1"/>
  <c r="H298" i="38"/>
  <c r="H297" i="38" s="1"/>
  <c r="H296" i="38" s="1"/>
  <c r="H291" i="38" s="1"/>
  <c r="H290" i="38" s="1"/>
  <c r="H294" i="38"/>
  <c r="H293" i="38" s="1"/>
  <c r="H292" i="38" s="1"/>
  <c r="H288" i="38"/>
  <c r="H284" i="38" s="1"/>
  <c r="H283" i="38" s="1"/>
  <c r="H275" i="38"/>
  <c r="H272" i="38"/>
  <c r="H271" i="38" s="1"/>
  <c r="H270" i="38"/>
  <c r="H240" i="38"/>
  <c r="H236" i="38"/>
  <c r="H235" i="38" s="1"/>
  <c r="H234" i="38" s="1"/>
  <c r="H233" i="38" s="1"/>
  <c r="H232" i="38" s="1"/>
  <c r="H229" i="38" s="1"/>
  <c r="H231" i="38"/>
  <c r="H173" i="38"/>
  <c r="H170" i="38" s="1"/>
  <c r="H168" i="38"/>
  <c r="H167" i="38" s="1"/>
  <c r="H163" i="38"/>
  <c r="H162" i="38" s="1"/>
  <c r="H152" i="38"/>
  <c r="H151" i="38" s="1"/>
  <c r="H150" i="38" s="1"/>
  <c r="H148" i="38"/>
  <c r="H145" i="38" s="1"/>
  <c r="H146" i="38"/>
  <c r="H141" i="38"/>
  <c r="H140" i="38" s="1"/>
  <c r="H159" i="38"/>
  <c r="H158" i="38" s="1"/>
  <c r="H122" i="38"/>
  <c r="H121" i="38" s="1"/>
  <c r="H119" i="38"/>
  <c r="H118" i="38" s="1"/>
  <c r="H115" i="38"/>
  <c r="H114" i="38" s="1"/>
  <c r="H112" i="38"/>
  <c r="H111" i="38" s="1"/>
  <c r="H129" i="38"/>
  <c r="H128" i="38" s="1"/>
  <c r="H126" i="38"/>
  <c r="H125" i="38" s="1"/>
  <c r="H104" i="38"/>
  <c r="H103" i="38" s="1"/>
  <c r="H95" i="38"/>
  <c r="H94" i="38" s="1"/>
  <c r="H93" i="38" s="1"/>
  <c r="H92" i="38" s="1"/>
  <c r="H91" i="38" s="1"/>
  <c r="H81" i="38"/>
  <c r="H80" i="38" s="1"/>
  <c r="H78" i="38"/>
  <c r="H77" i="38" s="1"/>
  <c r="H75" i="38"/>
  <c r="H74" i="38" s="1"/>
  <c r="H59" i="38"/>
  <c r="H56" i="38" s="1"/>
  <c r="H57" i="38"/>
  <c r="H54" i="38"/>
  <c r="H53" i="38" s="1"/>
  <c r="H51" i="38"/>
  <c r="H50" i="38" s="1"/>
  <c r="H48" i="38"/>
  <c r="H47" i="38" s="1"/>
  <c r="H45" i="38"/>
  <c r="H42" i="38" s="1"/>
  <c r="H43" i="38"/>
  <c r="H37" i="38"/>
  <c r="H36" i="38" s="1"/>
  <c r="H34" i="38"/>
  <c r="H33" i="38" s="1"/>
  <c r="H31" i="38"/>
  <c r="H30" i="38" s="1"/>
  <c r="H22" i="38"/>
  <c r="H21" i="38" s="1"/>
  <c r="H17" i="38"/>
  <c r="H16" i="38"/>
  <c r="H12" i="38"/>
  <c r="I24" i="36"/>
  <c r="I27" i="36"/>
  <c r="I51" i="36"/>
  <c r="I70" i="36"/>
  <c r="I76" i="36"/>
  <c r="I106" i="36"/>
  <c r="I112" i="36"/>
  <c r="I117" i="36"/>
  <c r="I122" i="36"/>
  <c r="I125" i="36"/>
  <c r="I128" i="36"/>
  <c r="I134" i="36"/>
  <c r="I152" i="36"/>
  <c r="I165" i="36"/>
  <c r="I180" i="36"/>
  <c r="I155" i="36"/>
  <c r="I158" i="36"/>
  <c r="I281" i="36"/>
  <c r="I284" i="36"/>
  <c r="I287" i="36"/>
  <c r="I289" i="36"/>
  <c r="I296" i="36"/>
  <c r="I303" i="36"/>
  <c r="I307" i="36"/>
  <c r="I311" i="36"/>
  <c r="I315" i="36"/>
  <c r="I319" i="36"/>
  <c r="I327" i="36"/>
  <c r="I333" i="36"/>
  <c r="I336" i="36"/>
  <c r="I353" i="36"/>
  <c r="I362" i="36"/>
  <c r="I365" i="36"/>
  <c r="I368" i="36"/>
  <c r="I370" i="36"/>
  <c r="I409" i="36"/>
  <c r="I412" i="36"/>
  <c r="I395" i="36"/>
  <c r="I398" i="36"/>
  <c r="I402" i="36"/>
  <c r="I405" i="36"/>
  <c r="I443" i="36"/>
  <c r="I424" i="36"/>
  <c r="I427" i="36"/>
  <c r="I430" i="36"/>
  <c r="I432" i="36"/>
  <c r="I436" i="36"/>
  <c r="I539" i="36"/>
  <c r="I545" i="36"/>
  <c r="I564" i="36"/>
  <c r="I568" i="36"/>
  <c r="I593" i="36"/>
  <c r="I600" i="36"/>
  <c r="I606" i="36"/>
  <c r="I609" i="36"/>
  <c r="I642" i="36"/>
  <c r="I770" i="36"/>
  <c r="I774" i="36"/>
  <c r="I784" i="36"/>
  <c r="I780" i="36"/>
  <c r="I799" i="36"/>
  <c r="I804" i="36"/>
  <c r="I812" i="36"/>
  <c r="I825" i="36"/>
  <c r="I828" i="36"/>
  <c r="I833" i="36"/>
  <c r="I839" i="36"/>
  <c r="I842" i="36"/>
  <c r="I849" i="36"/>
  <c r="I852" i="36"/>
  <c r="I867" i="36"/>
  <c r="I870" i="36"/>
  <c r="I873" i="36"/>
  <c r="H426" i="36"/>
  <c r="J851" i="36"/>
  <c r="J850" i="36" s="1"/>
  <c r="J848" i="36"/>
  <c r="J838" i="36"/>
  <c r="J837" i="36" s="1"/>
  <c r="J836" i="36" s="1"/>
  <c r="J835" i="36" s="1"/>
  <c r="J834" i="36" s="1"/>
  <c r="J832" i="36"/>
  <c r="J827" i="36"/>
  <c r="J826" i="36" s="1"/>
  <c r="J824" i="36"/>
  <c r="J823" i="36" s="1"/>
  <c r="J811" i="36"/>
  <c r="J810" i="36" s="1"/>
  <c r="J803" i="36"/>
  <c r="J802" i="36" s="1"/>
  <c r="J798" i="36"/>
  <c r="J797" i="36" s="1"/>
  <c r="J796" i="36" s="1"/>
  <c r="J783" i="36"/>
  <c r="J773" i="36"/>
  <c r="J772" i="36" s="1"/>
  <c r="J769" i="36"/>
  <c r="J766" i="36"/>
  <c r="J765" i="36" s="1"/>
  <c r="J641" i="36"/>
  <c r="J640" i="36" s="1"/>
  <c r="J639" i="36" s="1"/>
  <c r="J608" i="36"/>
  <c r="J605" i="36"/>
  <c r="J599" i="36"/>
  <c r="J598" i="36" s="1"/>
  <c r="J597" i="36" s="1"/>
  <c r="J596" i="36"/>
  <c r="J592" i="36"/>
  <c r="J591" i="36" s="1"/>
  <c r="J590" i="36" s="1"/>
  <c r="J589" i="36" s="1"/>
  <c r="J588" i="36" s="1"/>
  <c r="J567" i="36"/>
  <c r="J563" i="36"/>
  <c r="J562" i="36" s="1"/>
  <c r="J547" i="36"/>
  <c r="J538" i="36"/>
  <c r="J537" i="36" s="1"/>
  <c r="I484" i="36"/>
  <c r="J483" i="36"/>
  <c r="J482" i="36" s="1"/>
  <c r="J481" i="36" s="1"/>
  <c r="I480" i="36"/>
  <c r="J435" i="36"/>
  <c r="J434" i="36" s="1"/>
  <c r="J431" i="36"/>
  <c r="J429" i="36"/>
  <c r="J428" i="36"/>
  <c r="J423" i="36"/>
  <c r="J442" i="36"/>
  <c r="J441" i="36" s="1"/>
  <c r="J440" i="36" s="1"/>
  <c r="J404" i="36"/>
  <c r="J403" i="36" s="1"/>
  <c r="J401" i="36"/>
  <c r="J400" i="36" s="1"/>
  <c r="J397" i="36"/>
  <c r="J396" i="36" s="1"/>
  <c r="J394" i="36"/>
  <c r="J411" i="36"/>
  <c r="J408" i="36"/>
  <c r="J407" i="36" s="1"/>
  <c r="I386" i="36"/>
  <c r="J385" i="36"/>
  <c r="J369" i="36"/>
  <c r="J367" i="36"/>
  <c r="J364" i="36"/>
  <c r="J361" i="36"/>
  <c r="J360" i="36" s="1"/>
  <c r="J352" i="36"/>
  <c r="J351" i="36" s="1"/>
  <c r="J326" i="36"/>
  <c r="J325" i="36" s="1"/>
  <c r="I293" i="36"/>
  <c r="J288" i="36"/>
  <c r="J286" i="36"/>
  <c r="J157" i="36"/>
  <c r="J156" i="36" s="1"/>
  <c r="J153" i="36"/>
  <c r="J151" i="36"/>
  <c r="J150" i="36" s="1"/>
  <c r="J127" i="36"/>
  <c r="J124" i="36"/>
  <c r="J123" i="36" s="1"/>
  <c r="J121" i="36"/>
  <c r="J120" i="36" s="1"/>
  <c r="J75" i="36"/>
  <c r="J74" i="36" s="1"/>
  <c r="J73" i="36" s="1"/>
  <c r="J72" i="36" s="1"/>
  <c r="J69" i="36"/>
  <c r="J68" i="36" s="1"/>
  <c r="J67" i="36" s="1"/>
  <c r="J25" i="36"/>
  <c r="J23" i="36"/>
  <c r="J22" i="36" s="1"/>
  <c r="I21" i="36"/>
  <c r="J20" i="36"/>
  <c r="J19" i="36" s="1"/>
  <c r="H872" i="36"/>
  <c r="H871" i="36" s="1"/>
  <c r="H869" i="36"/>
  <c r="H868" i="36" s="1"/>
  <c r="H866" i="36"/>
  <c r="H865" i="36" s="1"/>
  <c r="H851" i="36"/>
  <c r="H850" i="36" s="1"/>
  <c r="H848" i="36"/>
  <c r="H847" i="36" s="1"/>
  <c r="H841" i="36"/>
  <c r="H838" i="36"/>
  <c r="H837" i="36" s="1"/>
  <c r="H836" i="36" s="1"/>
  <c r="H835" i="36" s="1"/>
  <c r="H834" i="36" s="1"/>
  <c r="H832" i="36"/>
  <c r="H829" i="36" s="1"/>
  <c r="H827" i="36"/>
  <c r="H826" i="36" s="1"/>
  <c r="H824" i="36"/>
  <c r="H823" i="36" s="1"/>
  <c r="H811" i="36"/>
  <c r="H810" i="36" s="1"/>
  <c r="H809" i="36" s="1"/>
  <c r="H801" i="36"/>
  <c r="H800" i="36"/>
  <c r="H789" i="36" s="1"/>
  <c r="H798" i="36"/>
  <c r="H797" i="36" s="1"/>
  <c r="H796" i="36" s="1"/>
  <c r="H790" i="36" s="1"/>
  <c r="H779" i="36"/>
  <c r="H778" i="36"/>
  <c r="H783" i="36"/>
  <c r="H782" i="36"/>
  <c r="H776" i="36"/>
  <c r="H773" i="36"/>
  <c r="H772" i="36" s="1"/>
  <c r="H771" i="36" s="1"/>
  <c r="H769" i="36"/>
  <c r="H768" i="36" s="1"/>
  <c r="H767" i="36" s="1"/>
  <c r="H766" i="36" s="1"/>
  <c r="H765" i="36" s="1"/>
  <c r="H641" i="36"/>
  <c r="H640" i="36" s="1"/>
  <c r="H639" i="36" s="1"/>
  <c r="H638" i="36" s="1"/>
  <c r="H637" i="36" s="1"/>
  <c r="H617" i="36"/>
  <c r="H614" i="36" s="1"/>
  <c r="H605" i="36"/>
  <c r="H604" i="36" s="1"/>
  <c r="H603" i="36" s="1"/>
  <c r="H602" i="36" s="1"/>
  <c r="H601" i="36" s="1"/>
  <c r="H599" i="36"/>
  <c r="H598" i="36" s="1"/>
  <c r="H597" i="36" s="1"/>
  <c r="H596" i="36"/>
  <c r="H595" i="36" s="1"/>
  <c r="H592" i="36"/>
  <c r="H591" i="36" s="1"/>
  <c r="H590" i="36" s="1"/>
  <c r="H589" i="36"/>
  <c r="H588" i="36" s="1"/>
  <c r="H567" i="36"/>
  <c r="H566" i="36" s="1"/>
  <c r="H565" i="36" s="1"/>
  <c r="H563" i="36"/>
  <c r="H562" i="36" s="1"/>
  <c r="H561" i="36" s="1"/>
  <c r="H547" i="36"/>
  <c r="H546" i="36" s="1"/>
  <c r="H544" i="36"/>
  <c r="H543" i="36" s="1"/>
  <c r="H542" i="36" s="1"/>
  <c r="H541" i="36" s="1"/>
  <c r="H540" i="36" s="1"/>
  <c r="H538" i="36"/>
  <c r="H537" i="36" s="1"/>
  <c r="H533" i="36" s="1"/>
  <c r="H532" i="36" s="1"/>
  <c r="H531" i="36" s="1"/>
  <c r="H524" i="36"/>
  <c r="H523" i="36" s="1"/>
  <c r="H499" i="36"/>
  <c r="H498" i="36" s="1"/>
  <c r="H483" i="36"/>
  <c r="H482" i="36" s="1"/>
  <c r="H481" i="36" s="1"/>
  <c r="H479" i="36"/>
  <c r="H478" i="36" s="1"/>
  <c r="H477" i="36" s="1"/>
  <c r="H476" i="36" s="1"/>
  <c r="H474" i="36"/>
  <c r="H473" i="36" s="1"/>
  <c r="H472" i="36" s="1"/>
  <c r="H471" i="36" s="1"/>
  <c r="H437" i="36" s="1"/>
  <c r="H435" i="36"/>
  <c r="H434" i="36" s="1"/>
  <c r="H433" i="36" s="1"/>
  <c r="H431" i="36"/>
  <c r="H428" i="36" s="1"/>
  <c r="H429" i="36"/>
  <c r="H423" i="36"/>
  <c r="H422" i="36" s="1"/>
  <c r="H442" i="36"/>
  <c r="H441" i="36" s="1"/>
  <c r="H440" i="36" s="1"/>
  <c r="H404" i="36"/>
  <c r="H403" i="36" s="1"/>
  <c r="H401" i="36"/>
  <c r="H400" i="36" s="1"/>
  <c r="H397" i="36"/>
  <c r="H396" i="36" s="1"/>
  <c r="H394" i="36"/>
  <c r="H393" i="36" s="1"/>
  <c r="H411" i="36"/>
  <c r="H410" i="36" s="1"/>
  <c r="H408" i="36"/>
  <c r="H407" i="36" s="1"/>
  <c r="H385" i="36"/>
  <c r="H384" i="36" s="1"/>
  <c r="H383" i="36" s="1"/>
  <c r="H382" i="36" s="1"/>
  <c r="H381" i="36" s="1"/>
  <c r="H377" i="36" s="1"/>
  <c r="H369" i="36"/>
  <c r="H366" i="36" s="1"/>
  <c r="H367" i="36"/>
  <c r="H355" i="36"/>
  <c r="H354" i="36" s="1"/>
  <c r="H364" i="36"/>
  <c r="H363" i="36" s="1"/>
  <c r="H361" i="36"/>
  <c r="H360" i="36" s="1"/>
  <c r="H352" i="36"/>
  <c r="H351" i="36" s="1"/>
  <c r="H344" i="36"/>
  <c r="H335" i="36"/>
  <c r="H334" i="36" s="1"/>
  <c r="H332" i="36"/>
  <c r="H331" i="36" s="1"/>
  <c r="H330" i="36"/>
  <c r="H329" i="36" s="1"/>
  <c r="H326" i="36"/>
  <c r="H325" i="36" s="1"/>
  <c r="H324" i="36" s="1"/>
  <c r="H318" i="36"/>
  <c r="H317" i="36" s="1"/>
  <c r="H316" i="36" s="1"/>
  <c r="H322" i="36"/>
  <c r="H321" i="36" s="1"/>
  <c r="H320" i="36" s="1"/>
  <c r="H314" i="36"/>
  <c r="H313" i="36" s="1"/>
  <c r="H312" i="36" s="1"/>
  <c r="H310" i="36"/>
  <c r="H309" i="36" s="1"/>
  <c r="H308" i="36" s="1"/>
  <c r="H227" i="36" s="1"/>
  <c r="H306" i="36"/>
  <c r="H305" i="36" s="1"/>
  <c r="H302" i="36"/>
  <c r="H301" i="36" s="1"/>
  <c r="H300" i="36" s="1"/>
  <c r="H299" i="36"/>
  <c r="H298" i="36" s="1"/>
  <c r="H295" i="36"/>
  <c r="H294" i="36" s="1"/>
  <c r="H292" i="36"/>
  <c r="H291" i="36" s="1"/>
  <c r="H288" i="36"/>
  <c r="H285" i="36" s="1"/>
  <c r="H286" i="36"/>
  <c r="H283" i="36"/>
  <c r="H282" i="36" s="1"/>
  <c r="H280" i="36"/>
  <c r="H279" i="36" s="1"/>
  <c r="H100" i="36"/>
  <c r="H99" i="36" s="1"/>
  <c r="H118" i="36"/>
  <c r="H229" i="36"/>
  <c r="H193" i="36" s="1"/>
  <c r="H192" i="36" s="1"/>
  <c r="H157" i="36"/>
  <c r="H154" i="36"/>
  <c r="H179" i="36"/>
  <c r="H178" i="36" s="1"/>
  <c r="H164" i="36"/>
  <c r="H163" i="36" s="1"/>
  <c r="H151" i="36"/>
  <c r="H150" i="36" s="1"/>
  <c r="H133" i="36"/>
  <c r="H132" i="36" s="1"/>
  <c r="H127" i="36"/>
  <c r="H126" i="36" s="1"/>
  <c r="H124" i="36"/>
  <c r="H123" i="36" s="1"/>
  <c r="H121" i="36"/>
  <c r="H120" i="36" s="1"/>
  <c r="H116" i="36"/>
  <c r="H115" i="36" s="1"/>
  <c r="H113" i="36"/>
  <c r="H111" i="36"/>
  <c r="H105" i="36"/>
  <c r="H104" i="36" s="1"/>
  <c r="H102" i="36"/>
  <c r="H101" i="36" s="1"/>
  <c r="H75" i="36"/>
  <c r="H74" i="36" s="1"/>
  <c r="H73" i="36" s="1"/>
  <c r="H72" i="36" s="1"/>
  <c r="H71" i="36" s="1"/>
  <c r="H69" i="36"/>
  <c r="H68" i="36" s="1"/>
  <c r="H67" i="36" s="1"/>
  <c r="H66" i="36"/>
  <c r="H65" i="36" s="1"/>
  <c r="H58" i="36" s="1"/>
  <c r="H50" i="36"/>
  <c r="H49" i="36" s="1"/>
  <c r="H48" i="36" s="1"/>
  <c r="H47" i="36" s="1"/>
  <c r="H46" i="36" s="1"/>
  <c r="H45" i="36" s="1"/>
  <c r="H26" i="36"/>
  <c r="H25" i="36" s="1"/>
  <c r="H23" i="36"/>
  <c r="H22" i="36" s="1"/>
  <c r="H20" i="36"/>
  <c r="H19" i="36" s="1"/>
  <c r="H14" i="36"/>
  <c r="H13" i="36"/>
  <c r="D48" i="5"/>
  <c r="D45" i="5"/>
  <c r="D35" i="5"/>
  <c r="D26" i="5"/>
  <c r="D24" i="5"/>
  <c r="I548" i="36"/>
  <c r="I323" i="36"/>
  <c r="I618" i="36"/>
  <c r="I103" i="36"/>
  <c r="J355" i="36"/>
  <c r="J354" i="36" s="1"/>
  <c r="J474" i="36"/>
  <c r="J473" i="36" s="1"/>
  <c r="I475" i="36"/>
  <c r="J499" i="36"/>
  <c r="J498" i="36" s="1"/>
  <c r="J497" i="36" s="1"/>
  <c r="I500" i="36"/>
  <c r="J426" i="36"/>
  <c r="I57" i="36"/>
  <c r="J479" i="36"/>
  <c r="H811" i="38"/>
  <c r="I356" i="36"/>
  <c r="H241" i="38"/>
  <c r="G418" i="38"/>
  <c r="I230" i="36"/>
  <c r="H775" i="36"/>
  <c r="J523" i="36"/>
  <c r="I524" i="36"/>
  <c r="H560" i="36"/>
  <c r="H557" i="36" s="1"/>
  <c r="H119" i="36"/>
  <c r="I119" i="36"/>
  <c r="I7" i="48"/>
  <c r="I6" i="48"/>
  <c r="D7" i="48"/>
  <c r="L7" i="48"/>
  <c r="D6" i="48"/>
  <c r="L6" i="48"/>
  <c r="C17" i="31"/>
  <c r="C16" i="31" s="1"/>
  <c r="D18" i="11"/>
  <c r="E18" i="11"/>
  <c r="L218" i="48"/>
  <c r="J219" i="48"/>
  <c r="I218" i="48"/>
  <c r="G219" i="48"/>
  <c r="I182" i="36"/>
  <c r="I181" i="36"/>
  <c r="K90" i="48"/>
  <c r="G193" i="48"/>
  <c r="D191" i="48"/>
  <c r="K25" i="48"/>
  <c r="G26" i="48"/>
  <c r="J157" i="48"/>
  <c r="J543" i="36"/>
  <c r="J542" i="36" s="1"/>
  <c r="J714" i="36"/>
  <c r="J191" i="48" l="1"/>
  <c r="J199" i="48"/>
  <c r="G248" i="48"/>
  <c r="F113" i="48"/>
  <c r="E113" i="48"/>
  <c r="J79" i="48"/>
  <c r="K132" i="36"/>
  <c r="J14" i="38"/>
  <c r="J13" i="38"/>
  <c r="J132" i="36"/>
  <c r="I132" i="36" s="1"/>
  <c r="J659" i="36"/>
  <c r="J658" i="36"/>
  <c r="K138" i="36"/>
  <c r="J58" i="36"/>
  <c r="I58" i="36" s="1"/>
  <c r="I59" i="36"/>
  <c r="G79" i="48"/>
  <c r="G188" i="48"/>
  <c r="G250" i="48"/>
  <c r="D254" i="48"/>
  <c r="F6" i="48"/>
  <c r="J72" i="48"/>
  <c r="G242" i="48"/>
  <c r="J250" i="48"/>
  <c r="G153" i="48"/>
  <c r="J160" i="48"/>
  <c r="K14" i="38"/>
  <c r="K314" i="38"/>
  <c r="K313" i="38" s="1"/>
  <c r="K290" i="38" s="1"/>
  <c r="L138" i="36"/>
  <c r="J138" i="36"/>
  <c r="L132" i="36"/>
  <c r="L560" i="36"/>
  <c r="D14" i="5"/>
  <c r="L74" i="48"/>
  <c r="J205" i="48"/>
  <c r="I832" i="36"/>
  <c r="K560" i="36"/>
  <c r="I596" i="36"/>
  <c r="C42" i="11"/>
  <c r="C41" i="11" s="1"/>
  <c r="C17" i="11" s="1"/>
  <c r="D246" i="48"/>
  <c r="E14" i="5"/>
  <c r="F14" i="5"/>
  <c r="J726" i="38"/>
  <c r="J725" i="38" s="1"/>
  <c r="H227" i="38"/>
  <c r="K499" i="38"/>
  <c r="I426" i="36"/>
  <c r="I722" i="36"/>
  <c r="I872" i="36"/>
  <c r="I700" i="36"/>
  <c r="H359" i="36"/>
  <c r="H358" i="36" s="1"/>
  <c r="H357" i="36" s="1"/>
  <c r="H860" i="36"/>
  <c r="I286" i="36"/>
  <c r="J372" i="36"/>
  <c r="J371" i="36" s="1"/>
  <c r="I371" i="36" s="1"/>
  <c r="I388" i="36"/>
  <c r="D203" i="48"/>
  <c r="D103" i="48"/>
  <c r="F102" i="48"/>
  <c r="L113" i="48"/>
  <c r="J138" i="48"/>
  <c r="D33" i="48"/>
  <c r="G70" i="48"/>
  <c r="D77" i="48"/>
  <c r="J220" i="48"/>
  <c r="D39" i="48"/>
  <c r="J39" i="48"/>
  <c r="J130" i="48"/>
  <c r="I113" i="48"/>
  <c r="J203" i="48"/>
  <c r="J216" i="48"/>
  <c r="D233" i="48"/>
  <c r="J233" i="48"/>
  <c r="D91" i="48"/>
  <c r="E90" i="48"/>
  <c r="D90" i="48" s="1"/>
  <c r="I139" i="36"/>
  <c r="H337" i="36"/>
  <c r="I234" i="36"/>
  <c r="I473" i="36"/>
  <c r="I615" i="36"/>
  <c r="I142" i="36"/>
  <c r="G220" i="48"/>
  <c r="J90" i="48"/>
  <c r="D82" i="48"/>
  <c r="G21" i="48"/>
  <c r="G25" i="48"/>
  <c r="D21" i="48"/>
  <c r="J21" i="48"/>
  <c r="D231" i="48"/>
  <c r="H113" i="48"/>
  <c r="G122" i="48"/>
  <c r="G118" i="48"/>
  <c r="D130" i="48"/>
  <c r="G157" i="48"/>
  <c r="G166" i="48"/>
  <c r="D116" i="48"/>
  <c r="G114" i="48"/>
  <c r="K74" i="48"/>
  <c r="K11" i="48" s="1"/>
  <c r="G244" i="48"/>
  <c r="K113" i="48"/>
  <c r="J240" i="48"/>
  <c r="J231" i="48"/>
  <c r="G199" i="48"/>
  <c r="D199" i="48"/>
  <c r="D180" i="48"/>
  <c r="G151" i="48"/>
  <c r="D155" i="48"/>
  <c r="J155" i="48"/>
  <c r="D166" i="48"/>
  <c r="G132" i="48"/>
  <c r="G147" i="48"/>
  <c r="G155" i="48"/>
  <c r="J166" i="48"/>
  <c r="G138" i="48"/>
  <c r="G141" i="48"/>
  <c r="J75" i="48"/>
  <c r="J47" i="48"/>
  <c r="L18" i="36"/>
  <c r="L10" i="36"/>
  <c r="I13" i="38"/>
  <c r="I641" i="38"/>
  <c r="I632" i="38" s="1"/>
  <c r="G798" i="38"/>
  <c r="G797" i="38" s="1"/>
  <c r="G796" i="38" s="1"/>
  <c r="G795" i="38" s="1"/>
  <c r="J641" i="38"/>
  <c r="J632" i="38" s="1"/>
  <c r="K641" i="38"/>
  <c r="K632" i="38" s="1"/>
  <c r="I14" i="38"/>
  <c r="K92" i="38"/>
  <c r="K91" i="38" s="1"/>
  <c r="H206" i="38"/>
  <c r="H68" i="38"/>
  <c r="H846" i="38"/>
  <c r="K18" i="36"/>
  <c r="J18" i="36"/>
  <c r="J17" i="36" s="1"/>
  <c r="I750" i="36"/>
  <c r="I754" i="36"/>
  <c r="I223" i="36"/>
  <c r="I295" i="36"/>
  <c r="I617" i="36"/>
  <c r="K350" i="36"/>
  <c r="K349" i="36" s="1"/>
  <c r="K348" i="36" s="1"/>
  <c r="I56" i="36"/>
  <c r="I520" i="36"/>
  <c r="F197" i="48"/>
  <c r="D197" i="48" s="1"/>
  <c r="J595" i="36"/>
  <c r="I595" i="36" s="1"/>
  <c r="H666" i="38"/>
  <c r="D13" i="48"/>
  <c r="L12" i="48"/>
  <c r="D70" i="48"/>
  <c r="G75" i="48"/>
  <c r="J77" i="48"/>
  <c r="D132" i="48"/>
  <c r="G135" i="48"/>
  <c r="G191" i="48"/>
  <c r="G240" i="48"/>
  <c r="J244" i="48"/>
  <c r="G246" i="48"/>
  <c r="J180" i="48"/>
  <c r="I272" i="36"/>
  <c r="D188" i="48"/>
  <c r="G47" i="48"/>
  <c r="G116" i="48"/>
  <c r="K338" i="36"/>
  <c r="K337" i="36" s="1"/>
  <c r="H390" i="38"/>
  <c r="G31" i="48"/>
  <c r="I74" i="48"/>
  <c r="F74" i="48"/>
  <c r="G180" i="48"/>
  <c r="D17" i="31"/>
  <c r="D16" i="31" s="1"/>
  <c r="J227" i="48"/>
  <c r="H377" i="38"/>
  <c r="K340" i="36"/>
  <c r="K339" i="36" s="1"/>
  <c r="L25" i="48"/>
  <c r="I508" i="36"/>
  <c r="H376" i="36"/>
  <c r="H375" i="36" s="1"/>
  <c r="H371" i="36" s="1"/>
  <c r="F7" i="48"/>
  <c r="G616" i="38"/>
  <c r="I616" i="38"/>
  <c r="I687" i="36"/>
  <c r="H439" i="38"/>
  <c r="I322" i="36"/>
  <c r="K658" i="36"/>
  <c r="K657" i="36" s="1"/>
  <c r="K659" i="36"/>
  <c r="I817" i="36"/>
  <c r="L285" i="36"/>
  <c r="L658" i="36"/>
  <c r="L657" i="36" s="1"/>
  <c r="L656" i="36" s="1"/>
  <c r="L659" i="36"/>
  <c r="G13" i="48"/>
  <c r="G15" i="48"/>
  <c r="D17" i="48"/>
  <c r="G33" i="48"/>
  <c r="G39" i="48"/>
  <c r="D75" i="48"/>
  <c r="G77" i="48"/>
  <c r="D79" i="48"/>
  <c r="J176" i="48"/>
  <c r="J188" i="48"/>
  <c r="J193" i="48"/>
  <c r="G227" i="48"/>
  <c r="J238" i="48"/>
  <c r="J246" i="48"/>
  <c r="I184" i="36"/>
  <c r="G836" i="38"/>
  <c r="G835" i="38" s="1"/>
  <c r="G820" i="38" s="1"/>
  <c r="G806" i="38" s="1"/>
  <c r="H316" i="38"/>
  <c r="H124" i="38"/>
  <c r="I396" i="36"/>
  <c r="I318" i="36"/>
  <c r="L338" i="36"/>
  <c r="L337" i="36" s="1"/>
  <c r="K321" i="36"/>
  <c r="K320" i="36" s="1"/>
  <c r="I111" i="36"/>
  <c r="E17" i="31"/>
  <c r="E16" i="31" s="1"/>
  <c r="J17" i="48"/>
  <c r="J31" i="48"/>
  <c r="J70" i="48"/>
  <c r="G72" i="48"/>
  <c r="G130" i="48"/>
  <c r="J141" i="48"/>
  <c r="D144" i="48"/>
  <c r="J144" i="48"/>
  <c r="D147" i="48"/>
  <c r="J147" i="48"/>
  <c r="D151" i="48"/>
  <c r="J172" i="48"/>
  <c r="I197" i="48"/>
  <c r="G197" i="48" s="1"/>
  <c r="D216" i="48"/>
  <c r="G238" i="48"/>
  <c r="J242" i="48"/>
  <c r="G91" i="48"/>
  <c r="D205" i="48"/>
  <c r="G176" i="48"/>
  <c r="J184" i="48"/>
  <c r="J197" i="48"/>
  <c r="G231" i="48"/>
  <c r="G233" i="48"/>
  <c r="J236" i="48"/>
  <c r="G82" i="48"/>
  <c r="D218" i="48"/>
  <c r="D240" i="48"/>
  <c r="G218" i="48"/>
  <c r="F12" i="48"/>
  <c r="I12" i="48"/>
  <c r="I11" i="48" s="1"/>
  <c r="J25" i="48"/>
  <c r="H74" i="48"/>
  <c r="J218" i="48"/>
  <c r="H12" i="48"/>
  <c r="J33" i="48"/>
  <c r="D45" i="48"/>
  <c r="J45" i="48"/>
  <c r="G66" i="48"/>
  <c r="E74" i="48"/>
  <c r="J132" i="48"/>
  <c r="J135" i="48"/>
  <c r="G144" i="48"/>
  <c r="D153" i="48"/>
  <c r="J153" i="48"/>
  <c r="G160" i="48"/>
  <c r="G162" i="48"/>
  <c r="J164" i="48"/>
  <c r="D172" i="48"/>
  <c r="G184" i="48"/>
  <c r="G216" i="48"/>
  <c r="D244" i="48"/>
  <c r="J82" i="48"/>
  <c r="D236" i="48"/>
  <c r="D248" i="48"/>
  <c r="J294" i="36"/>
  <c r="I294" i="36" s="1"/>
  <c r="I310" i="36"/>
  <c r="I455" i="36"/>
  <c r="I523" i="36"/>
  <c r="I411" i="36"/>
  <c r="I586" i="36"/>
  <c r="I159" i="36"/>
  <c r="I168" i="36"/>
  <c r="K614" i="36"/>
  <c r="I787" i="36"/>
  <c r="J686" i="36"/>
  <c r="J685" i="36" s="1"/>
  <c r="I685" i="36" s="1"/>
  <c r="I490" i="36"/>
  <c r="I151" i="36"/>
  <c r="I401" i="36"/>
  <c r="I378" i="36"/>
  <c r="I351" i="36"/>
  <c r="I367" i="36"/>
  <c r="I423" i="36"/>
  <c r="I170" i="36"/>
  <c r="H668" i="36"/>
  <c r="H667" i="36" s="1"/>
  <c r="L195" i="36"/>
  <c r="I67" i="38"/>
  <c r="I66" i="38" s="1"/>
  <c r="I65" i="38" s="1"/>
  <c r="H65" i="38" s="1"/>
  <c r="H681" i="38"/>
  <c r="J662" i="38"/>
  <c r="J499" i="38"/>
  <c r="H563" i="38"/>
  <c r="G520" i="38" s="1"/>
  <c r="G517" i="38" s="1"/>
  <c r="H667" i="38"/>
  <c r="G621" i="38"/>
  <c r="H847" i="38"/>
  <c r="H262" i="38"/>
  <c r="I726" i="38"/>
  <c r="I725" i="38" s="1"/>
  <c r="I306" i="38"/>
  <c r="I458" i="38"/>
  <c r="E17" i="11"/>
  <c r="I407" i="36"/>
  <c r="K406" i="36"/>
  <c r="D141" i="48"/>
  <c r="D138" i="48"/>
  <c r="D135" i="48"/>
  <c r="D66" i="48"/>
  <c r="J66" i="48"/>
  <c r="J339" i="36"/>
  <c r="I341" i="36"/>
  <c r="D176" i="48"/>
  <c r="D227" i="48"/>
  <c r="I226" i="38"/>
  <c r="H226" i="38" s="1"/>
  <c r="H258" i="38"/>
  <c r="H63" i="38"/>
  <c r="H308" i="38"/>
  <c r="H452" i="38"/>
  <c r="H266" i="38"/>
  <c r="H526" i="38"/>
  <c r="H529" i="38"/>
  <c r="H479" i="38"/>
  <c r="H442" i="38"/>
  <c r="H190" i="38"/>
  <c r="K609" i="38"/>
  <c r="G117" i="38"/>
  <c r="H409" i="38"/>
  <c r="H97" i="38"/>
  <c r="H702" i="38"/>
  <c r="I315" i="38"/>
  <c r="H315" i="38" s="1"/>
  <c r="H421" i="38"/>
  <c r="H673" i="38"/>
  <c r="H738" i="38"/>
  <c r="H218" i="38"/>
  <c r="K124" i="38"/>
  <c r="K220" i="38"/>
  <c r="H572" i="38"/>
  <c r="G529" i="38" s="1"/>
  <c r="H443" i="38"/>
  <c r="H671" i="38"/>
  <c r="H254" i="38"/>
  <c r="H588" i="38"/>
  <c r="H564" i="38"/>
  <c r="H632" i="38"/>
  <c r="H631" i="38" s="1"/>
  <c r="H628" i="38" s="1"/>
  <c r="G42" i="38"/>
  <c r="I797" i="38"/>
  <c r="I796" i="38" s="1"/>
  <c r="I795" i="38" s="1"/>
  <c r="I716" i="38"/>
  <c r="I715" i="38" s="1"/>
  <c r="J503" i="38"/>
  <c r="H587" i="38"/>
  <c r="J716" i="38"/>
  <c r="J715" i="38" s="1"/>
  <c r="H540" i="38"/>
  <c r="H514" i="38"/>
  <c r="K110" i="38"/>
  <c r="H658" i="38"/>
  <c r="G56" i="38"/>
  <c r="G139" i="38"/>
  <c r="H512" i="38"/>
  <c r="H462" i="38"/>
  <c r="H485" i="38"/>
  <c r="H686" i="38"/>
  <c r="J628" i="38"/>
  <c r="H554" i="38"/>
  <c r="I553" i="38"/>
  <c r="I552" i="38" s="1"/>
  <c r="H261" i="38"/>
  <c r="I260" i="38"/>
  <c r="H260" i="38" s="1"/>
  <c r="H475" i="38"/>
  <c r="H742" i="38"/>
  <c r="G558" i="38"/>
  <c r="I265" i="38"/>
  <c r="I264" i="38" s="1"/>
  <c r="H264" i="38" s="1"/>
  <c r="I461" i="38"/>
  <c r="H461" i="38" s="1"/>
  <c r="H496" i="38"/>
  <c r="J621" i="38"/>
  <c r="H705" i="38"/>
  <c r="K42" i="38"/>
  <c r="K402" i="38"/>
  <c r="K392" i="38" s="1"/>
  <c r="K797" i="38"/>
  <c r="K796" i="38" s="1"/>
  <c r="K795" i="38" s="1"/>
  <c r="H453" i="38"/>
  <c r="H678" i="38"/>
  <c r="I845" i="38"/>
  <c r="H492" i="38"/>
  <c r="H98" i="38"/>
  <c r="H29" i="38"/>
  <c r="H28" i="38" s="1"/>
  <c r="H27" i="38" s="1"/>
  <c r="H712" i="38"/>
  <c r="H829" i="38"/>
  <c r="G605" i="38"/>
  <c r="H495" i="38"/>
  <c r="J680" i="38"/>
  <c r="J797" i="38"/>
  <c r="J796" i="38" s="1"/>
  <c r="J795" i="38" s="1"/>
  <c r="K56" i="38"/>
  <c r="K621" i="38"/>
  <c r="K628" i="38"/>
  <c r="H562" i="38"/>
  <c r="H449" i="38"/>
  <c r="H110" i="38"/>
  <c r="J402" i="38"/>
  <c r="J392" i="38" s="1"/>
  <c r="H682" i="38"/>
  <c r="J117" i="38"/>
  <c r="J217" i="38"/>
  <c r="J216" i="38" s="1"/>
  <c r="J215" i="38" s="1"/>
  <c r="J209" i="38" s="1"/>
  <c r="J737" i="38"/>
  <c r="J736" i="38" s="1"/>
  <c r="J735" i="38" s="1"/>
  <c r="J458" i="38"/>
  <c r="H567" i="38"/>
  <c r="H710" i="38"/>
  <c r="H181" i="38"/>
  <c r="H319" i="38"/>
  <c r="H405" i="38"/>
  <c r="H504" i="38"/>
  <c r="H688" i="38"/>
  <c r="J42" i="38"/>
  <c r="J110" i="38"/>
  <c r="K183" i="38"/>
  <c r="K419" i="38"/>
  <c r="K418" i="38" s="1"/>
  <c r="K503" i="38"/>
  <c r="K306" i="38"/>
  <c r="H412" i="38"/>
  <c r="I411" i="38"/>
  <c r="H411" i="38" s="1"/>
  <c r="H474" i="38"/>
  <c r="J473" i="38"/>
  <c r="J489" i="38" s="1"/>
  <c r="J437" i="38" s="1"/>
  <c r="H329" i="38"/>
  <c r="H670" i="38"/>
  <c r="G83" i="38"/>
  <c r="I558" i="38"/>
  <c r="I551" i="38" s="1"/>
  <c r="H559" i="38"/>
  <c r="I808" i="38"/>
  <c r="I807" i="38" s="1"/>
  <c r="H809" i="38"/>
  <c r="H701" i="38"/>
  <c r="H609" i="38"/>
  <c r="I737" i="38"/>
  <c r="I736" i="38" s="1"/>
  <c r="I735" i="38" s="1"/>
  <c r="K489" i="38"/>
  <c r="K437" i="38" s="1"/>
  <c r="H252" i="38"/>
  <c r="I205" i="38"/>
  <c r="I204" i="38" s="1"/>
  <c r="H204" i="38" s="1"/>
  <c r="I408" i="38"/>
  <c r="H621" i="38"/>
  <c r="H491" i="38"/>
  <c r="I303" i="38"/>
  <c r="H303" i="38" s="1"/>
  <c r="I404" i="38"/>
  <c r="I403" i="38" s="1"/>
  <c r="H403" i="38" s="1"/>
  <c r="H478" i="38"/>
  <c r="I685" i="38"/>
  <c r="I684" i="38" s="1"/>
  <c r="H689" i="38"/>
  <c r="J150" i="38"/>
  <c r="I518" i="38"/>
  <c r="I517" i="38" s="1"/>
  <c r="J518" i="38"/>
  <c r="J517" i="38" s="1"/>
  <c r="H677" i="38"/>
  <c r="H62" i="38"/>
  <c r="H69" i="38"/>
  <c r="J247" i="38"/>
  <c r="J241" i="38" s="1"/>
  <c r="J238" i="38" s="1"/>
  <c r="H340" i="38"/>
  <c r="H536" i="38"/>
  <c r="H560" i="38"/>
  <c r="G515" i="38" s="1"/>
  <c r="G514" i="38" s="1"/>
  <c r="H186" i="38"/>
  <c r="H356" i="38"/>
  <c r="H339" i="38" s="1"/>
  <c r="G110" i="38"/>
  <c r="G358" i="38"/>
  <c r="G357" i="38" s="1"/>
  <c r="G595" i="38"/>
  <c r="I170" i="38"/>
  <c r="I161" i="38" s="1"/>
  <c r="H143" i="38"/>
  <c r="I124" i="38"/>
  <c r="H501" i="38"/>
  <c r="H207" i="38"/>
  <c r="H212" i="38"/>
  <c r="H253" i="38"/>
  <c r="H482" i="38"/>
  <c r="H515" i="38"/>
  <c r="J92" i="38"/>
  <c r="J91" i="38" s="1"/>
  <c r="H307" i="38"/>
  <c r="J616" i="38"/>
  <c r="J669" i="38"/>
  <c r="K150" i="38"/>
  <c r="K716" i="38"/>
  <c r="K715" i="38" s="1"/>
  <c r="H470" i="38"/>
  <c r="H330" i="38"/>
  <c r="G291" i="38"/>
  <c r="G290" i="38" s="1"/>
  <c r="G268" i="38" s="1"/>
  <c r="J124" i="38"/>
  <c r="H477" i="38"/>
  <c r="G805" i="38"/>
  <c r="H484" i="38"/>
  <c r="G746" i="38"/>
  <c r="G735" i="38" s="1"/>
  <c r="H423" i="38"/>
  <c r="H445" i="38"/>
  <c r="J220" i="38"/>
  <c r="J419" i="38"/>
  <c r="J418" i="38" s="1"/>
  <c r="K139" i="38"/>
  <c r="I490" i="38"/>
  <c r="H490" i="38" s="1"/>
  <c r="J704" i="38"/>
  <c r="H704" i="38" s="1"/>
  <c r="J692" i="38"/>
  <c r="J691" i="38" s="1"/>
  <c r="I511" i="38"/>
  <c r="H511" i="38" s="1"/>
  <c r="H213" i="38"/>
  <c r="H573" i="38"/>
  <c r="H446" i="38"/>
  <c r="H73" i="38"/>
  <c r="H72" i="38" s="1"/>
  <c r="H71" i="38" s="1"/>
  <c r="G66" i="38" s="1"/>
  <c r="G65" i="38" s="1"/>
  <c r="H117" i="38"/>
  <c r="H714" i="38" s="1"/>
  <c r="G73" i="38"/>
  <c r="G72" i="38" s="1"/>
  <c r="G71" i="38" s="1"/>
  <c r="G124" i="38"/>
  <c r="G716" i="38"/>
  <c r="G715" i="38" s="1"/>
  <c r="I117" i="38"/>
  <c r="I42" i="38"/>
  <c r="H331" i="38"/>
  <c r="H464" i="38"/>
  <c r="H459" i="38"/>
  <c r="H508" i="38"/>
  <c r="H487" i="38"/>
  <c r="H194" i="38"/>
  <c r="J20" i="38"/>
  <c r="J19" i="38" s="1"/>
  <c r="J18" i="38" s="1"/>
  <c r="H413" i="38"/>
  <c r="H24" i="38"/>
  <c r="K209" i="38"/>
  <c r="K284" i="38"/>
  <c r="K283" i="38" s="1"/>
  <c r="K282" i="38" s="1"/>
  <c r="K281" i="38" s="1"/>
  <c r="K369" i="38"/>
  <c r="K365" i="38" s="1"/>
  <c r="K357" i="38" s="1"/>
  <c r="K558" i="38"/>
  <c r="K551" i="38" s="1"/>
  <c r="K616" i="38"/>
  <c r="K662" i="38"/>
  <c r="K692" i="38"/>
  <c r="K691" i="38" s="1"/>
  <c r="H520" i="38"/>
  <c r="H533" i="38"/>
  <c r="I429" i="36"/>
  <c r="G17" i="48"/>
  <c r="H817" i="38"/>
  <c r="L340" i="36"/>
  <c r="L339" i="36" s="1"/>
  <c r="K290" i="36"/>
  <c r="I291" i="36"/>
  <c r="I756" i="36"/>
  <c r="I245" i="36"/>
  <c r="I178" i="36"/>
  <c r="J264" i="36"/>
  <c r="J721" i="36"/>
  <c r="I721" i="36" s="1"/>
  <c r="I154" i="36"/>
  <c r="I75" i="36"/>
  <c r="I326" i="36"/>
  <c r="J472" i="36"/>
  <c r="I472" i="36" s="1"/>
  <c r="K271" i="36"/>
  <c r="I271" i="36" s="1"/>
  <c r="I23" i="36"/>
  <c r="I133" i="36"/>
  <c r="H274" i="36"/>
  <c r="I123" i="36"/>
  <c r="I794" i="36"/>
  <c r="I282" i="36"/>
  <c r="K100" i="36"/>
  <c r="K99" i="36" s="1"/>
  <c r="K177" i="36"/>
  <c r="I377" i="36"/>
  <c r="I654" i="36"/>
  <c r="K816" i="36"/>
  <c r="K815" i="36" s="1"/>
  <c r="K814" i="36" s="1"/>
  <c r="K813" i="36" s="1"/>
  <c r="L177" i="36"/>
  <c r="I145" i="36"/>
  <c r="I712" i="36"/>
  <c r="I841" i="36"/>
  <c r="I757" i="36"/>
  <c r="H290" i="36"/>
  <c r="J110" i="36"/>
  <c r="I110" i="36" s="1"/>
  <c r="I22" i="36"/>
  <c r="L366" i="36"/>
  <c r="L359" i="36" s="1"/>
  <c r="L358" i="36" s="1"/>
  <c r="L357" i="36" s="1"/>
  <c r="I96" i="36"/>
  <c r="I153" i="36"/>
  <c r="I50" i="36"/>
  <c r="J410" i="36"/>
  <c r="I410" i="36" s="1"/>
  <c r="J699" i="36"/>
  <c r="I699" i="36" s="1"/>
  <c r="I312" i="36"/>
  <c r="I124" i="36"/>
  <c r="I435" i="36"/>
  <c r="J387" i="36"/>
  <c r="I387" i="36" s="1"/>
  <c r="I742" i="36"/>
  <c r="I793" i="36"/>
  <c r="I537" i="36"/>
  <c r="I567" i="36"/>
  <c r="I605" i="36"/>
  <c r="I769" i="36"/>
  <c r="I865" i="36"/>
  <c r="I438" i="36"/>
  <c r="I853" i="36"/>
  <c r="I193" i="36"/>
  <c r="I39" i="36"/>
  <c r="K485" i="36"/>
  <c r="I762" i="36"/>
  <c r="I247" i="36"/>
  <c r="J399" i="36"/>
  <c r="I400" i="36"/>
  <c r="K501" i="36"/>
  <c r="J693" i="36"/>
  <c r="I693" i="36" s="1"/>
  <c r="I694" i="36"/>
  <c r="K453" i="36"/>
  <c r="K444" i="36" s="1"/>
  <c r="I454" i="36"/>
  <c r="I810" i="36"/>
  <c r="J809" i="36"/>
  <c r="I809" i="36" s="1"/>
  <c r="L330" i="36"/>
  <c r="L329" i="36" s="1"/>
  <c r="L328" i="36" s="1"/>
  <c r="I73" i="36"/>
  <c r="I29" i="36"/>
  <c r="I447" i="36"/>
  <c r="I695" i="36"/>
  <c r="I854" i="36"/>
  <c r="I803" i="36"/>
  <c r="I156" i="36"/>
  <c r="I129" i="36"/>
  <c r="J309" i="36"/>
  <c r="I309" i="36" s="1"/>
  <c r="L697" i="36"/>
  <c r="I504" i="36"/>
  <c r="I577" i="36"/>
  <c r="I102" i="36"/>
  <c r="I748" i="36"/>
  <c r="I661" i="36"/>
  <c r="I179" i="36"/>
  <c r="I641" i="36"/>
  <c r="I130" i="36"/>
  <c r="I807" i="36"/>
  <c r="I811" i="36"/>
  <c r="I737" i="36"/>
  <c r="I786" i="36"/>
  <c r="I250" i="36"/>
  <c r="I578" i="36"/>
  <c r="J285" i="36"/>
  <c r="I352" i="36"/>
  <c r="H822" i="36"/>
  <c r="H821" i="36" s="1"/>
  <c r="I442" i="36"/>
  <c r="I302" i="36"/>
  <c r="J753" i="36"/>
  <c r="I753" i="36" s="1"/>
  <c r="K392" i="36"/>
  <c r="I403" i="36"/>
  <c r="I563" i="36"/>
  <c r="K653" i="36"/>
  <c r="K652" i="36" s="1"/>
  <c r="I652" i="36" s="1"/>
  <c r="K829" i="36"/>
  <c r="K822" i="36" s="1"/>
  <c r="K821" i="36" s="1"/>
  <c r="I850" i="36"/>
  <c r="L278" i="36"/>
  <c r="L740" i="36"/>
  <c r="L739" i="36" s="1"/>
  <c r="I241" i="36"/>
  <c r="I248" i="36"/>
  <c r="I529" i="36"/>
  <c r="I97" i="36"/>
  <c r="I514" i="36"/>
  <c r="I20" i="36"/>
  <c r="I434" i="36"/>
  <c r="I705" i="36"/>
  <c r="I856" i="36"/>
  <c r="I69" i="36"/>
  <c r="K366" i="36"/>
  <c r="L100" i="36"/>
  <c r="L99" i="36" s="1"/>
  <c r="L717" i="36"/>
  <c r="I253" i="36"/>
  <c r="I506" i="36"/>
  <c r="J604" i="36"/>
  <c r="I141" i="36"/>
  <c r="I397" i="36"/>
  <c r="I408" i="36"/>
  <c r="I379" i="36"/>
  <c r="I183" i="36"/>
  <c r="I116" i="36"/>
  <c r="I242" i="36"/>
  <c r="I785" i="36"/>
  <c r="I857" i="36"/>
  <c r="I824" i="36"/>
  <c r="I235" i="36"/>
  <c r="I827" i="36"/>
  <c r="I446" i="36"/>
  <c r="J433" i="36"/>
  <c r="J350" i="36"/>
  <c r="J349" i="36" s="1"/>
  <c r="J348" i="36" s="1"/>
  <c r="H278" i="36"/>
  <c r="H399" i="36"/>
  <c r="H345" i="36" s="1"/>
  <c r="H594" i="36"/>
  <c r="I74" i="36"/>
  <c r="I369" i="36"/>
  <c r="I749" i="36"/>
  <c r="I445" i="36"/>
  <c r="I507" i="36"/>
  <c r="I467" i="36"/>
  <c r="J614" i="36"/>
  <c r="J610" i="36" s="1"/>
  <c r="I306" i="36"/>
  <c r="I231" i="36"/>
  <c r="I163" i="36"/>
  <c r="I752" i="36"/>
  <c r="I726" i="36"/>
  <c r="J829" i="36"/>
  <c r="J822" i="36" s="1"/>
  <c r="I534" i="36"/>
  <c r="I150" i="36"/>
  <c r="I361" i="36"/>
  <c r="L485" i="36"/>
  <c r="L264" i="36"/>
  <c r="I265" i="36"/>
  <c r="I237" i="36"/>
  <c r="I186" i="36"/>
  <c r="J71" i="36"/>
  <c r="I71" i="36" s="1"/>
  <c r="I72" i="36"/>
  <c r="J324" i="36"/>
  <c r="I324" i="36" s="1"/>
  <c r="I325" i="36"/>
  <c r="I823" i="36"/>
  <c r="J114" i="36"/>
  <c r="I115" i="36"/>
  <c r="H237" i="36"/>
  <c r="H304" i="36"/>
  <c r="J657" i="36"/>
  <c r="J656" i="36" s="1"/>
  <c r="I660" i="36"/>
  <c r="I826" i="36"/>
  <c r="I440" i="36"/>
  <c r="J278" i="36"/>
  <c r="I736" i="36"/>
  <c r="I49" i="36"/>
  <c r="L776" i="36"/>
  <c r="L775" i="36" s="1"/>
  <c r="K836" i="36"/>
  <c r="K835" i="36" s="1"/>
  <c r="K834" i="36" s="1"/>
  <c r="I834" i="36" s="1"/>
  <c r="I837" i="36"/>
  <c r="I868" i="36"/>
  <c r="J644" i="36"/>
  <c r="I645" i="36"/>
  <c r="H97" i="36"/>
  <c r="H328" i="36"/>
  <c r="H297" i="36" s="1"/>
  <c r="I772" i="36"/>
  <c r="J771" i="36"/>
  <c r="I771" i="36" s="1"/>
  <c r="J320" i="36"/>
  <c r="K648" i="36"/>
  <c r="I648" i="36" s="1"/>
  <c r="I649" i="36"/>
  <c r="H846" i="36"/>
  <c r="H845" i="36" s="1"/>
  <c r="H844" i="36" s="1"/>
  <c r="I576" i="36"/>
  <c r="L846" i="36"/>
  <c r="L845" i="36" s="1"/>
  <c r="L844" i="36" s="1"/>
  <c r="L843" i="36" s="1"/>
  <c r="L864" i="36"/>
  <c r="L863" i="36" s="1"/>
  <c r="L862" i="36" s="1"/>
  <c r="L859" i="36" s="1"/>
  <c r="I670" i="36"/>
  <c r="I466" i="36"/>
  <c r="K399" i="36"/>
  <c r="K433" i="36"/>
  <c r="I499" i="36"/>
  <c r="K533" i="36"/>
  <c r="K532" i="36" s="1"/>
  <c r="K531" i="36" s="1"/>
  <c r="K776" i="36"/>
  <c r="K775" i="36" s="1"/>
  <c r="I798" i="36"/>
  <c r="L350" i="36"/>
  <c r="L349" i="36" s="1"/>
  <c r="L348" i="36" s="1"/>
  <c r="L533" i="36"/>
  <c r="L532" i="36" s="1"/>
  <c r="L531" i="36" s="1"/>
  <c r="L643" i="36"/>
  <c r="L637" i="36" s="1"/>
  <c r="H264" i="36"/>
  <c r="K628" i="36"/>
  <c r="I562" i="36"/>
  <c r="I646" i="36"/>
  <c r="J162" i="36"/>
  <c r="J144" i="36"/>
  <c r="I144" i="36" s="1"/>
  <c r="I314" i="36"/>
  <c r="J301" i="36"/>
  <c r="I301" i="36" s="1"/>
  <c r="J317" i="36"/>
  <c r="J316" i="36" s="1"/>
  <c r="I316" i="36" s="1"/>
  <c r="J725" i="36"/>
  <c r="K222" i="36"/>
  <c r="K221" i="36" s="1"/>
  <c r="I869" i="36"/>
  <c r="J669" i="36"/>
  <c r="I669" i="36" s="1"/>
  <c r="I706" i="36"/>
  <c r="J792" i="36"/>
  <c r="J791" i="36" s="1"/>
  <c r="J790" i="36" s="1"/>
  <c r="H470" i="36"/>
  <c r="I851" i="36"/>
  <c r="J366" i="36"/>
  <c r="I355" i="36"/>
  <c r="J566" i="36"/>
  <c r="I766" i="36"/>
  <c r="I538" i="36"/>
  <c r="I254" i="36"/>
  <c r="K360" i="36"/>
  <c r="J422" i="36"/>
  <c r="I422" i="36" s="1"/>
  <c r="I783" i="36"/>
  <c r="I135" i="36"/>
  <c r="I313" i="36"/>
  <c r="K227" i="36"/>
  <c r="K278" i="36"/>
  <c r="I292" i="36"/>
  <c r="I492" i="36"/>
  <c r="K797" i="36"/>
  <c r="K796" i="36" s="1"/>
  <c r="K791" i="36" s="1"/>
  <c r="K790" i="36" s="1"/>
  <c r="L829" i="36"/>
  <c r="L822" i="36" s="1"/>
  <c r="L821" i="36" s="1"/>
  <c r="L820" i="36" s="1"/>
  <c r="L819" i="36" s="1"/>
  <c r="K195" i="36"/>
  <c r="J711" i="36"/>
  <c r="J710" i="36" s="1"/>
  <c r="J425" i="36"/>
  <c r="H392" i="36"/>
  <c r="H421" i="36"/>
  <c r="I518" i="36"/>
  <c r="J177" i="36"/>
  <c r="J176" i="36" s="1"/>
  <c r="I166" i="36"/>
  <c r="I582" i="36"/>
  <c r="I806" i="36"/>
  <c r="L161" i="36"/>
  <c r="L118" i="36" s="1"/>
  <c r="L290" i="36"/>
  <c r="L392" i="36"/>
  <c r="L399" i="36"/>
  <c r="L433" i="36"/>
  <c r="L501" i="36"/>
  <c r="L495" i="36" s="1"/>
  <c r="L494" i="36" s="1"/>
  <c r="L728" i="36"/>
  <c r="L800" i="36"/>
  <c r="I244" i="36"/>
  <c r="I519" i="36"/>
  <c r="I866" i="36"/>
  <c r="K805" i="36"/>
  <c r="K800" i="36" s="1"/>
  <c r="I683" i="36"/>
  <c r="I468" i="36"/>
  <c r="I266" i="36"/>
  <c r="I283" i="36"/>
  <c r="I224" i="36"/>
  <c r="I773" i="36"/>
  <c r="J585" i="36"/>
  <c r="J584" i="36" s="1"/>
  <c r="I584" i="36" s="1"/>
  <c r="I251" i="36"/>
  <c r="I232" i="36"/>
  <c r="I838" i="36"/>
  <c r="H406" i="36"/>
  <c r="I19" i="36"/>
  <c r="I404" i="36"/>
  <c r="I671" i="36"/>
  <c r="I650" i="36"/>
  <c r="I451" i="36"/>
  <c r="I30" i="36"/>
  <c r="K11" i="36"/>
  <c r="I483" i="36"/>
  <c r="I516" i="36"/>
  <c r="K581" i="36"/>
  <c r="K580" i="36" s="1"/>
  <c r="K717" i="36"/>
  <c r="K864" i="36"/>
  <c r="K863" i="36" s="1"/>
  <c r="K862" i="36" s="1"/>
  <c r="K859" i="36" s="1"/>
  <c r="I859" i="36" s="1"/>
  <c r="L406" i="36"/>
  <c r="L470" i="36"/>
  <c r="J195" i="36"/>
  <c r="K553" i="36"/>
  <c r="L553" i="36"/>
  <c r="L541" i="36" s="1"/>
  <c r="H522" i="36"/>
  <c r="H497" i="36" s="1"/>
  <c r="H496" i="36" s="1"/>
  <c r="H495" i="36" s="1"/>
  <c r="H494" i="36" s="1"/>
  <c r="D212" i="48"/>
  <c r="G210" i="48"/>
  <c r="D210" i="48"/>
  <c r="G212" i="48"/>
  <c r="J208" i="48"/>
  <c r="D102" i="48"/>
  <c r="I345" i="36"/>
  <c r="I640" i="36"/>
  <c r="D220" i="48"/>
  <c r="D126" i="48"/>
  <c r="J120" i="48"/>
  <c r="D120" i="48"/>
  <c r="G124" i="48"/>
  <c r="J114" i="48"/>
  <c r="J116" i="48"/>
  <c r="H13" i="38"/>
  <c r="G13" i="38"/>
  <c r="J210" i="48"/>
  <c r="J212" i="48"/>
  <c r="G208" i="48"/>
  <c r="D193" i="48"/>
  <c r="D164" i="48"/>
  <c r="D160" i="48"/>
  <c r="D162" i="48"/>
  <c r="J162" i="48"/>
  <c r="G164" i="48"/>
  <c r="J151" i="48"/>
  <c r="G120" i="48"/>
  <c r="J124" i="48"/>
  <c r="D124" i="48"/>
  <c r="J128" i="48"/>
  <c r="J118" i="48"/>
  <c r="D128" i="48"/>
  <c r="D122" i="48"/>
  <c r="G128" i="48"/>
  <c r="D118" i="48"/>
  <c r="J122" i="48"/>
  <c r="I28" i="36"/>
  <c r="L32" i="36"/>
  <c r="J38" i="36"/>
  <c r="H18" i="36"/>
  <c r="H17" i="36" s="1"/>
  <c r="H16" i="36" s="1"/>
  <c r="H15" i="36" s="1"/>
  <c r="H12" i="36" s="1"/>
  <c r="I35" i="36"/>
  <c r="I78" i="36"/>
  <c r="I682" i="36"/>
  <c r="L668" i="36"/>
  <c r="J681" i="36"/>
  <c r="I681" i="36" s="1"/>
  <c r="I85" i="36"/>
  <c r="J179" i="38"/>
  <c r="H179" i="38" s="1"/>
  <c r="H180" i="38"/>
  <c r="H282" i="38"/>
  <c r="H281" i="38" s="1"/>
  <c r="H268" i="38" s="1"/>
  <c r="H822" i="38"/>
  <c r="H41" i="38"/>
  <c r="H40" i="38" s="1"/>
  <c r="H39" i="38" s="1"/>
  <c r="H256" i="38"/>
  <c r="K726" i="38"/>
  <c r="K725" i="38" s="1"/>
  <c r="H455" i="38"/>
  <c r="H456" i="38"/>
  <c r="I581" i="38"/>
  <c r="H581" i="38" s="1"/>
  <c r="G536" i="38" s="1"/>
  <c r="H582" i="38"/>
  <c r="I429" i="38"/>
  <c r="H429" i="38" s="1"/>
  <c r="H430" i="38"/>
  <c r="G154" i="38"/>
  <c r="H157" i="38"/>
  <c r="I654" i="38"/>
  <c r="H655" i="38"/>
  <c r="I336" i="38"/>
  <c r="H337" i="38"/>
  <c r="J306" i="38"/>
  <c r="H310" i="38"/>
  <c r="H707" i="38"/>
  <c r="I420" i="38"/>
  <c r="H465" i="38"/>
  <c r="I669" i="38"/>
  <c r="H257" i="38"/>
  <c r="H556" i="38"/>
  <c r="I110" i="38"/>
  <c r="J29" i="38"/>
  <c r="J28" i="38" s="1"/>
  <c r="J27" i="38" s="1"/>
  <c r="J56" i="38"/>
  <c r="J595" i="38"/>
  <c r="K20" i="38"/>
  <c r="K19" i="38" s="1"/>
  <c r="K18" i="38" s="1"/>
  <c r="I532" i="38"/>
  <c r="H424" i="38"/>
  <c r="I680" i="38"/>
  <c r="J318" i="38"/>
  <c r="J314" i="38" s="1"/>
  <c r="J313" i="38" s="1"/>
  <c r="J290" i="38" s="1"/>
  <c r="I500" i="38"/>
  <c r="H25" i="38"/>
  <c r="I318" i="38"/>
  <c r="H555" i="38"/>
  <c r="G29" i="38"/>
  <c r="G28" i="38" s="1"/>
  <c r="G27" i="38" s="1"/>
  <c r="G161" i="38"/>
  <c r="I29" i="38"/>
  <c r="I28" i="38" s="1"/>
  <c r="I27" i="38" s="1"/>
  <c r="H709" i="38"/>
  <c r="H674" i="38"/>
  <c r="K29" i="38"/>
  <c r="K28" i="38" s="1"/>
  <c r="K27" i="38" s="1"/>
  <c r="K247" i="38"/>
  <c r="K241" i="38" s="1"/>
  <c r="K238" i="38" s="1"/>
  <c r="K680" i="38"/>
  <c r="H700" i="38"/>
  <c r="K518" i="38"/>
  <c r="K517" i="38" s="1"/>
  <c r="H239" i="38"/>
  <c r="I249" i="38"/>
  <c r="H250" i="38"/>
  <c r="J584" i="38"/>
  <c r="J558" i="38" s="1"/>
  <c r="J551" i="38" s="1"/>
  <c r="H585" i="38"/>
  <c r="H286" i="38"/>
  <c r="I285" i="38"/>
  <c r="H607" i="38"/>
  <c r="I606" i="38"/>
  <c r="H269" i="38"/>
  <c r="I154" i="38"/>
  <c r="H155" i="38"/>
  <c r="I176" i="38"/>
  <c r="H177" i="38"/>
  <c r="J651" i="38"/>
  <c r="H652" i="38"/>
  <c r="G590" i="38" s="1"/>
  <c r="K458" i="38"/>
  <c r="K461" i="38"/>
  <c r="G632" i="38"/>
  <c r="G631" i="38" s="1"/>
  <c r="G628" i="38" s="1"/>
  <c r="K595" i="38"/>
  <c r="H211" i="38"/>
  <c r="H245" i="38"/>
  <c r="H279" i="38"/>
  <c r="H274" i="38"/>
  <c r="H273" i="38" s="1"/>
  <c r="G342" i="38"/>
  <c r="I20" i="38"/>
  <c r="I19" i="38" s="1"/>
  <c r="I18" i="38" s="1"/>
  <c r="H320" i="38"/>
  <c r="J369" i="38"/>
  <c r="J365" i="38" s="1"/>
  <c r="J357" i="38" s="1"/>
  <c r="H697" i="38"/>
  <c r="H432" i="38"/>
  <c r="H740" i="38"/>
  <c r="H739" i="38"/>
  <c r="H579" i="38"/>
  <c r="H578" i="38"/>
  <c r="G533" i="38" s="1"/>
  <c r="H595" i="38"/>
  <c r="H797" i="38"/>
  <c r="H796" i="38" s="1"/>
  <c r="G14" i="38"/>
  <c r="G609" i="38"/>
  <c r="I595" i="38"/>
  <c r="I139" i="38"/>
  <c r="I92" i="38"/>
  <c r="I91" i="38" s="1"/>
  <c r="H435" i="38"/>
  <c r="I189" i="38"/>
  <c r="I188" i="38" s="1"/>
  <c r="H188" i="38" s="1"/>
  <c r="K73" i="38"/>
  <c r="K117" i="38"/>
  <c r="H448" i="38"/>
  <c r="H238" i="38"/>
  <c r="I609" i="38"/>
  <c r="H657" i="38"/>
  <c r="I662" i="38"/>
  <c r="H698" i="38"/>
  <c r="J170" i="38"/>
  <c r="J161" i="38" s="1"/>
  <c r="H185" i="38"/>
  <c r="K170" i="38"/>
  <c r="K161" i="38" s="1"/>
  <c r="K737" i="38"/>
  <c r="K736" i="38" s="1"/>
  <c r="K735" i="38" s="1"/>
  <c r="K836" i="38"/>
  <c r="H450" i="38"/>
  <c r="I621" i="38"/>
  <c r="I73" i="38"/>
  <c r="I56" i="38"/>
  <c r="H743" i="38"/>
  <c r="H468" i="38"/>
  <c r="J73" i="38"/>
  <c r="J139" i="38"/>
  <c r="J284" i="38"/>
  <c r="J283" i="38" s="1"/>
  <c r="J282" i="38" s="1"/>
  <c r="J281" i="38" s="1"/>
  <c r="H664" i="38"/>
  <c r="D26" i="48"/>
  <c r="G109" i="48"/>
  <c r="G108" i="48" s="1"/>
  <c r="I628" i="38"/>
  <c r="H471" i="38"/>
  <c r="H278" i="38"/>
  <c r="I277" i="38"/>
  <c r="I344" i="36"/>
  <c r="I431" i="36"/>
  <c r="J528" i="36"/>
  <c r="I84" i="36"/>
  <c r="D157" i="48"/>
  <c r="D17" i="11"/>
  <c r="H440" i="38"/>
  <c r="I81" i="36"/>
  <c r="I13" i="36"/>
  <c r="J77" i="36"/>
  <c r="I77" i="36" s="1"/>
  <c r="I502" i="36"/>
  <c r="I718" i="36"/>
  <c r="H210" i="38"/>
  <c r="H494" i="38"/>
  <c r="J759" i="36"/>
  <c r="H244" i="38"/>
  <c r="I243" i="38"/>
  <c r="H61" i="38"/>
  <c r="I639" i="36"/>
  <c r="J638" i="36"/>
  <c r="J677" i="36"/>
  <c r="I677" i="36" s="1"/>
  <c r="I678" i="36"/>
  <c r="K188" i="36"/>
  <c r="I188" i="36" s="1"/>
  <c r="I189" i="36"/>
  <c r="K744" i="36"/>
  <c r="I745" i="36"/>
  <c r="J813" i="36"/>
  <c r="K172" i="36"/>
  <c r="K161" i="36" s="1"/>
  <c r="K118" i="36" s="1"/>
  <c r="I173" i="36"/>
  <c r="H394" i="38"/>
  <c r="H393" i="38" s="1"/>
  <c r="H392" i="38" s="1"/>
  <c r="J836" i="38"/>
  <c r="H696" i="38"/>
  <c r="L299" i="36"/>
  <c r="L298" i="36" s="1"/>
  <c r="J449" i="36"/>
  <c r="I449" i="36" s="1"/>
  <c r="I450" i="36"/>
  <c r="J126" i="36"/>
  <c r="I126" i="36" s="1"/>
  <c r="I127" i="36"/>
  <c r="I428" i="36"/>
  <c r="I547" i="36"/>
  <c r="J546" i="36"/>
  <c r="I546" i="36" s="1"/>
  <c r="J801" i="36"/>
  <c r="I802" i="36"/>
  <c r="J511" i="36"/>
  <c r="I512" i="36"/>
  <c r="J740" i="36"/>
  <c r="I741" i="36"/>
  <c r="H370" i="38"/>
  <c r="I369" i="38"/>
  <c r="J334" i="36"/>
  <c r="I335" i="36"/>
  <c r="I305" i="36"/>
  <c r="K304" i="36"/>
  <c r="I304" i="36" s="1"/>
  <c r="K543" i="36"/>
  <c r="K542" i="36" s="1"/>
  <c r="I544" i="36"/>
  <c r="K591" i="36"/>
  <c r="I592" i="36"/>
  <c r="I779" i="36"/>
  <c r="K778" i="36"/>
  <c r="H350" i="36"/>
  <c r="H349" i="36" s="1"/>
  <c r="H348" i="36" s="1"/>
  <c r="I164" i="36"/>
  <c r="H764" i="36"/>
  <c r="J782" i="36"/>
  <c r="I481" i="38"/>
  <c r="H481" i="38" s="1"/>
  <c r="L227" i="36"/>
  <c r="L220" i="36" s="1"/>
  <c r="L791" i="36"/>
  <c r="L790" i="36" s="1"/>
  <c r="H434" i="38"/>
  <c r="I215" i="38"/>
  <c r="J184" i="38"/>
  <c r="H311" i="38"/>
  <c r="I193" i="38"/>
  <c r="H708" i="38"/>
  <c r="H85" i="38"/>
  <c r="J496" i="36"/>
  <c r="I515" i="36"/>
  <c r="I491" i="36"/>
  <c r="I136" i="36"/>
  <c r="K68" i="36"/>
  <c r="I332" i="36"/>
  <c r="I437" i="36"/>
  <c r="K846" i="36"/>
  <c r="K845" i="36" s="1"/>
  <c r="K844" i="36" s="1"/>
  <c r="K843" i="36" s="1"/>
  <c r="I871" i="36"/>
  <c r="J66" i="36"/>
  <c r="I26" i="36"/>
  <c r="H864" i="36"/>
  <c r="H863" i="36" s="1"/>
  <c r="H862" i="36" s="1"/>
  <c r="H859" i="36" s="1"/>
  <c r="H810" i="38"/>
  <c r="K48" i="36"/>
  <c r="K470" i="36"/>
  <c r="K482" i="36"/>
  <c r="K498" i="36"/>
  <c r="K497" i="36" s="1"/>
  <c r="K496" i="36" s="1"/>
  <c r="L580" i="36"/>
  <c r="G205" i="48"/>
  <c r="J384" i="36"/>
  <c r="I385" i="36"/>
  <c r="J607" i="36"/>
  <c r="I607" i="36" s="1"/>
  <c r="I608" i="36"/>
  <c r="J54" i="36"/>
  <c r="I55" i="36"/>
  <c r="J554" i="36"/>
  <c r="I555" i="36"/>
  <c r="I488" i="36"/>
  <c r="J487" i="36"/>
  <c r="I105" i="36"/>
  <c r="J104" i="36"/>
  <c r="I104" i="36" s="1"/>
  <c r="J733" i="36"/>
  <c r="I734" i="36"/>
  <c r="H694" i="38"/>
  <c r="I693" i="38"/>
  <c r="J11" i="36"/>
  <c r="I14" i="36"/>
  <c r="I675" i="36"/>
  <c r="K674" i="36"/>
  <c r="K729" i="36"/>
  <c r="I730" i="36"/>
  <c r="I569" i="38"/>
  <c r="H569" i="38" s="1"/>
  <c r="G526" i="38" s="1"/>
  <c r="H570" i="38"/>
  <c r="I269" i="36"/>
  <c r="K268" i="36"/>
  <c r="G103" i="48"/>
  <c r="G102" i="48" s="1"/>
  <c r="I715" i="36"/>
  <c r="K714" i="36"/>
  <c r="I714" i="36" s="1"/>
  <c r="K526" i="36"/>
  <c r="I558" i="36"/>
  <c r="J557" i="36"/>
  <c r="I557" i="36" s="1"/>
  <c r="I83" i="38"/>
  <c r="H83" i="38" s="1"/>
  <c r="H84" i="38"/>
  <c r="I89" i="36"/>
  <c r="K88" i="36"/>
  <c r="I288" i="36"/>
  <c r="K285" i="36"/>
  <c r="K330" i="36"/>
  <c r="K329" i="36" s="1"/>
  <c r="K328" i="36" s="1"/>
  <c r="I331" i="36"/>
  <c r="I575" i="38"/>
  <c r="H575" i="38" s="1"/>
  <c r="H576" i="38"/>
  <c r="I765" i="36"/>
  <c r="I479" i="36"/>
  <c r="J478" i="36"/>
  <c r="I364" i="36"/>
  <c r="J363" i="36"/>
  <c r="J393" i="36"/>
  <c r="I394" i="36"/>
  <c r="J847" i="36"/>
  <c r="I848" i="36"/>
  <c r="J79" i="36"/>
  <c r="I79" i="36" s="1"/>
  <c r="I80" i="36"/>
  <c r="H223" i="38"/>
  <c r="I222" i="38"/>
  <c r="I229" i="36"/>
  <c r="J228" i="36"/>
  <c r="I101" i="36"/>
  <c r="I505" i="38"/>
  <c r="H505" i="38" s="1"/>
  <c r="H506" i="38"/>
  <c r="J33" i="36"/>
  <c r="K425" i="36"/>
  <c r="K421" i="36"/>
  <c r="I551" i="36"/>
  <c r="K550" i="36"/>
  <c r="I599" i="36"/>
  <c r="K598" i="36"/>
  <c r="K702" i="36"/>
  <c r="K697" i="36" s="1"/>
  <c r="I703" i="36"/>
  <c r="I257" i="36"/>
  <c r="J256" i="36"/>
  <c r="I256" i="36" s="1"/>
  <c r="K147" i="36"/>
  <c r="I147" i="36" s="1"/>
  <c r="I148" i="36"/>
  <c r="I120" i="36"/>
  <c r="I746" i="36"/>
  <c r="I503" i="36"/>
  <c r="I83" i="36"/>
  <c r="K376" i="36"/>
  <c r="I719" i="36"/>
  <c r="J768" i="36"/>
  <c r="I679" i="36"/>
  <c r="H663" i="38"/>
  <c r="I192" i="36"/>
  <c r="I467" i="38"/>
  <c r="H467" i="38" s="1"/>
  <c r="K34" i="36"/>
  <c r="K33" i="36" s="1"/>
  <c r="K32" i="36" s="1"/>
  <c r="K761" i="36"/>
  <c r="K760" i="36" s="1"/>
  <c r="K759" i="36" s="1"/>
  <c r="L444" i="36"/>
  <c r="H433" i="38"/>
  <c r="H744" i="38"/>
  <c r="J728" i="36"/>
  <c r="J46" i="36"/>
  <c r="I157" i="36"/>
  <c r="I25" i="36"/>
  <c r="I167" i="36"/>
  <c r="J533" i="36"/>
  <c r="I279" i="36"/>
  <c r="I239" i="36"/>
  <c r="I441" i="36"/>
  <c r="J465" i="36"/>
  <c r="I465" i="36" s="1"/>
  <c r="I354" i="36"/>
  <c r="I121" i="36"/>
  <c r="H139" i="38"/>
  <c r="I535" i="36"/>
  <c r="J13" i="48"/>
  <c r="K383" i="36"/>
  <c r="K382" i="36" s="1"/>
  <c r="K381" i="36" s="1"/>
  <c r="I474" i="36"/>
  <c r="H10" i="36"/>
  <c r="I174" i="36"/>
  <c r="L383" i="36"/>
  <c r="L382" i="36" s="1"/>
  <c r="L381" i="36" s="1"/>
  <c r="L614" i="36"/>
  <c r="K649" i="38"/>
  <c r="K669" i="38"/>
  <c r="I238" i="36"/>
  <c r="K275" i="36"/>
  <c r="I276" i="36"/>
  <c r="J103" i="48"/>
  <c r="J102" i="48" s="1"/>
  <c r="H161" i="38"/>
  <c r="I190" i="36"/>
  <c r="I280" i="36"/>
  <c r="L64" i="36"/>
  <c r="L421" i="36"/>
  <c r="L628" i="36"/>
  <c r="I621" i="36"/>
  <c r="J609" i="38"/>
  <c r="G45" i="48"/>
  <c r="D72" i="48"/>
  <c r="J248" i="48"/>
  <c r="H566" i="38"/>
  <c r="G523" i="38" s="1"/>
  <c r="I225" i="36"/>
  <c r="H523" i="38"/>
  <c r="G236" i="48"/>
  <c r="D208" i="48"/>
  <c r="E25" i="48"/>
  <c r="D25" i="48" s="1"/>
  <c r="D47" i="48"/>
  <c r="K17" i="36" l="1"/>
  <c r="K16" i="36" s="1"/>
  <c r="K15" i="36" s="1"/>
  <c r="L17" i="36"/>
  <c r="L16" i="36" s="1"/>
  <c r="L15" i="36" s="1"/>
  <c r="L12" i="36" s="1"/>
  <c r="J74" i="48"/>
  <c r="I365" i="38"/>
  <c r="I357" i="38" s="1"/>
  <c r="I72" i="38"/>
  <c r="I314" i="38"/>
  <c r="I313" i="38" s="1"/>
  <c r="I290" i="38" s="1"/>
  <c r="J72" i="38"/>
  <c r="J71" i="38" s="1"/>
  <c r="K72" i="38"/>
  <c r="K71" i="38" s="1"/>
  <c r="I604" i="36"/>
  <c r="J603" i="36"/>
  <c r="J602" i="36" s="1"/>
  <c r="J601" i="36" s="1"/>
  <c r="J444" i="36"/>
  <c r="I372" i="36"/>
  <c r="J100" i="36"/>
  <c r="L610" i="36"/>
  <c r="L602" i="36" s="1"/>
  <c r="L601" i="36" s="1"/>
  <c r="L594" i="36" s="1"/>
  <c r="K610" i="36"/>
  <c r="K602" i="36" s="1"/>
  <c r="K601" i="36" s="1"/>
  <c r="K643" i="36"/>
  <c r="G74" i="48"/>
  <c r="D74" i="48"/>
  <c r="J113" i="48"/>
  <c r="I340" i="36"/>
  <c r="G113" i="48"/>
  <c r="J835" i="38"/>
  <c r="J820" i="38" s="1"/>
  <c r="K835" i="38"/>
  <c r="K820" i="38" s="1"/>
  <c r="I835" i="38"/>
  <c r="I820" i="38" s="1"/>
  <c r="H318" i="38"/>
  <c r="H15" i="38"/>
  <c r="H67" i="38"/>
  <c r="K41" i="38"/>
  <c r="K40" i="38" s="1"/>
  <c r="K39" i="38" s="1"/>
  <c r="H517" i="38"/>
  <c r="J300" i="36"/>
  <c r="I300" i="36" s="1"/>
  <c r="I348" i="36"/>
  <c r="D12" i="48"/>
  <c r="F11" i="48"/>
  <c r="F10" i="48" s="1"/>
  <c r="J12" i="48"/>
  <c r="L11" i="48"/>
  <c r="L10" i="48" s="1"/>
  <c r="L176" i="36"/>
  <c r="I805" i="36"/>
  <c r="K495" i="36"/>
  <c r="K494" i="36" s="1"/>
  <c r="G90" i="48"/>
  <c r="H11" i="48"/>
  <c r="H10" i="48" s="1"/>
  <c r="E10" i="48"/>
  <c r="G12" i="48"/>
  <c r="I711" i="36"/>
  <c r="I41" i="38"/>
  <c r="I40" i="38" s="1"/>
  <c r="I39" i="38" s="1"/>
  <c r="G813" i="38"/>
  <c r="J41" i="38"/>
  <c r="J40" i="38" s="1"/>
  <c r="J39" i="38" s="1"/>
  <c r="G67" i="38"/>
  <c r="G814" i="38"/>
  <c r="K498" i="38"/>
  <c r="I419" i="38"/>
  <c r="G61" i="38"/>
  <c r="H808" i="38"/>
  <c r="H215" i="38"/>
  <c r="H205" i="38"/>
  <c r="I686" i="36"/>
  <c r="K176" i="36"/>
  <c r="I176" i="36" s="1"/>
  <c r="I320" i="36"/>
  <c r="I816" i="36"/>
  <c r="I366" i="36"/>
  <c r="I321" i="36"/>
  <c r="H216" i="38"/>
  <c r="J661" i="38"/>
  <c r="J660" i="38" s="1"/>
  <c r="H680" i="38"/>
  <c r="H458" i="38"/>
  <c r="L789" i="36"/>
  <c r="L764" i="36" s="1"/>
  <c r="H666" i="36"/>
  <c r="H656" i="36" s="1"/>
  <c r="J421" i="36"/>
  <c r="H11" i="36"/>
  <c r="J406" i="36"/>
  <c r="J308" i="36"/>
  <c r="I308" i="36" s="1"/>
  <c r="L263" i="36"/>
  <c r="L262" i="36" s="1"/>
  <c r="I138" i="36"/>
  <c r="I792" i="36"/>
  <c r="J290" i="36"/>
  <c r="I290" i="36" s="1"/>
  <c r="J717" i="36"/>
  <c r="I717" i="36" s="1"/>
  <c r="I433" i="36"/>
  <c r="L709" i="36"/>
  <c r="L708" i="36" s="1"/>
  <c r="L667" i="36" s="1"/>
  <c r="L666" i="36" s="1"/>
  <c r="J471" i="36"/>
  <c r="I471" i="36" s="1"/>
  <c r="I285" i="36"/>
  <c r="L540" i="36"/>
  <c r="L522" i="36" s="1"/>
  <c r="I453" i="36"/>
  <c r="I614" i="36"/>
  <c r="H66" i="38"/>
  <c r="H473" i="38"/>
  <c r="H500" i="38"/>
  <c r="I499" i="38"/>
  <c r="H306" i="38"/>
  <c r="G101" i="38"/>
  <c r="G100" i="38" s="1"/>
  <c r="G41" i="38"/>
  <c r="G40" i="38" s="1"/>
  <c r="G39" i="38" s="1"/>
  <c r="J498" i="38"/>
  <c r="H845" i="38"/>
  <c r="H736" i="38"/>
  <c r="I225" i="38"/>
  <c r="H225" i="38" s="1"/>
  <c r="I657" i="36"/>
  <c r="K637" i="36"/>
  <c r="K656" i="36"/>
  <c r="I656" i="36" s="1"/>
  <c r="I653" i="36"/>
  <c r="H806" i="38"/>
  <c r="H558" i="38"/>
  <c r="J712" i="38"/>
  <c r="K268" i="38"/>
  <c r="I510" i="38"/>
  <c r="I503" i="38" s="1"/>
  <c r="K712" i="38"/>
  <c r="G594" i="38"/>
  <c r="G593" i="38" s="1"/>
  <c r="G415" i="38" s="1"/>
  <c r="I489" i="38"/>
  <c r="H489" i="38" s="1"/>
  <c r="H101" i="38"/>
  <c r="H100" i="38" s="1"/>
  <c r="H265" i="38"/>
  <c r="H404" i="38"/>
  <c r="H189" i="38"/>
  <c r="I661" i="38"/>
  <c r="H584" i="38"/>
  <c r="G540" i="38" s="1"/>
  <c r="H553" i="38"/>
  <c r="K594" i="38"/>
  <c r="K593" i="38" s="1"/>
  <c r="J594" i="38"/>
  <c r="J593" i="38" s="1"/>
  <c r="H217" i="38"/>
  <c r="G712" i="38"/>
  <c r="H594" i="38"/>
  <c r="H593" i="38" s="1"/>
  <c r="H415" i="38" s="1"/>
  <c r="H835" i="38" s="1"/>
  <c r="H304" i="38"/>
  <c r="J268" i="38"/>
  <c r="H408" i="38"/>
  <c r="I407" i="38"/>
  <c r="K661" i="38"/>
  <c r="K660" i="38" s="1"/>
  <c r="H669" i="38"/>
  <c r="H685" i="38"/>
  <c r="H821" i="38"/>
  <c r="I349" i="36"/>
  <c r="I350" i="36"/>
  <c r="H816" i="38"/>
  <c r="H815" i="38"/>
  <c r="I177" i="36"/>
  <c r="I317" i="36"/>
  <c r="K820" i="36"/>
  <c r="K819" i="36" s="1"/>
  <c r="I11" i="36"/>
  <c r="I836" i="36"/>
  <c r="I278" i="36"/>
  <c r="J698" i="36"/>
  <c r="J697" i="36" s="1"/>
  <c r="I697" i="36" s="1"/>
  <c r="I864" i="36"/>
  <c r="H820" i="36"/>
  <c r="K710" i="36"/>
  <c r="H843" i="36"/>
  <c r="H840" i="36" s="1"/>
  <c r="L297" i="36"/>
  <c r="I835" i="36"/>
  <c r="I399" i="36"/>
  <c r="I829" i="36"/>
  <c r="I581" i="36"/>
  <c r="I18" i="36"/>
  <c r="I543" i="36"/>
  <c r="I797" i="36"/>
  <c r="I222" i="36"/>
  <c r="H391" i="36"/>
  <c r="H390" i="36" s="1"/>
  <c r="H347" i="36" s="1"/>
  <c r="H343" i="36" s="1"/>
  <c r="H263" i="36"/>
  <c r="H262" i="36" s="1"/>
  <c r="L840" i="36"/>
  <c r="I658" i="36"/>
  <c r="K220" i="36"/>
  <c r="I221" i="36"/>
  <c r="K789" i="36"/>
  <c r="K764" i="36" s="1"/>
  <c r="J113" i="36"/>
  <c r="I113" i="36" s="1"/>
  <c r="I114" i="36"/>
  <c r="I725" i="36"/>
  <c r="J724" i="36"/>
  <c r="I644" i="36"/>
  <c r="J643" i="36"/>
  <c r="K391" i="36"/>
  <c r="K390" i="36" s="1"/>
  <c r="J580" i="36"/>
  <c r="I580" i="36" s="1"/>
  <c r="I796" i="36"/>
  <c r="I585" i="36"/>
  <c r="I862" i="36"/>
  <c r="K541" i="36"/>
  <c r="K540" i="36" s="1"/>
  <c r="J161" i="36"/>
  <c r="I162" i="36"/>
  <c r="I822" i="36"/>
  <c r="J821" i="36"/>
  <c r="I360" i="36"/>
  <c r="K359" i="36"/>
  <c r="K358" i="36" s="1"/>
  <c r="K357" i="36" s="1"/>
  <c r="J565" i="36"/>
  <c r="J561" i="36" s="1"/>
  <c r="I566" i="36"/>
  <c r="L391" i="36"/>
  <c r="L390" i="36" s="1"/>
  <c r="L347" i="36" s="1"/>
  <c r="I498" i="36"/>
  <c r="K840" i="36"/>
  <c r="D113" i="48"/>
  <c r="K101" i="38"/>
  <c r="K100" i="38" s="1"/>
  <c r="J101" i="38"/>
  <c r="I10" i="48"/>
  <c r="I10" i="36"/>
  <c r="I38" i="36"/>
  <c r="J37" i="36"/>
  <c r="I37" i="36" s="1"/>
  <c r="H249" i="38"/>
  <c r="I248" i="38"/>
  <c r="I284" i="38"/>
  <c r="I283" i="38" s="1"/>
  <c r="I282" i="38" s="1"/>
  <c r="I281" i="38" s="1"/>
  <c r="H285" i="38"/>
  <c r="G356" i="38"/>
  <c r="G339" i="38" s="1"/>
  <c r="G389" i="38"/>
  <c r="G383" i="38" s="1"/>
  <c r="G376" i="38"/>
  <c r="G375" i="38" s="1"/>
  <c r="J388" i="38"/>
  <c r="I605" i="38"/>
  <c r="H605" i="38" s="1"/>
  <c r="H606" i="38"/>
  <c r="H654" i="38"/>
  <c r="I649" i="38"/>
  <c r="K388" i="38"/>
  <c r="J650" i="38"/>
  <c r="H651" i="38"/>
  <c r="H795" i="38"/>
  <c r="H417" i="38"/>
  <c r="H14" i="38" s="1"/>
  <c r="H420" i="38"/>
  <c r="I335" i="38"/>
  <c r="H336" i="38"/>
  <c r="I175" i="38"/>
  <c r="H175" i="38" s="1"/>
  <c r="H176" i="38"/>
  <c r="H154" i="38"/>
  <c r="I150" i="38"/>
  <c r="H805" i="38"/>
  <c r="H369" i="38"/>
  <c r="I272" i="38"/>
  <c r="I271" i="38" s="1"/>
  <c r="H277" i="38"/>
  <c r="J527" i="36"/>
  <c r="I528" i="36"/>
  <c r="K10" i="48"/>
  <c r="K728" i="36"/>
  <c r="I729" i="36"/>
  <c r="K47" i="36"/>
  <c r="I48" i="36"/>
  <c r="I496" i="36"/>
  <c r="J781" i="36"/>
  <c r="I782" i="36"/>
  <c r="J227" i="36"/>
  <c r="J220" i="36" s="1"/>
  <c r="I228" i="36"/>
  <c r="K87" i="36"/>
  <c r="I87" i="36" s="1"/>
  <c r="I88" i="36"/>
  <c r="I192" i="38"/>
  <c r="I183" i="38" s="1"/>
  <c r="H193" i="38"/>
  <c r="J739" i="36"/>
  <c r="J800" i="36"/>
  <c r="I800" i="36" s="1"/>
  <c r="I801" i="36"/>
  <c r="I242" i="38"/>
  <c r="H243" i="38"/>
  <c r="I33" i="36"/>
  <c r="J846" i="36"/>
  <c r="I847" i="36"/>
  <c r="I733" i="36"/>
  <c r="J732" i="36"/>
  <c r="I54" i="36"/>
  <c r="J53" i="36"/>
  <c r="J383" i="36"/>
  <c r="I384" i="36"/>
  <c r="K481" i="36"/>
  <c r="I481" i="36" s="1"/>
  <c r="I482" i="36"/>
  <c r="I68" i="36"/>
  <c r="K67" i="36"/>
  <c r="H552" i="38"/>
  <c r="G592" i="38" s="1"/>
  <c r="H551" i="38"/>
  <c r="K777" i="36"/>
  <c r="I777" i="36" s="1"/>
  <c r="I778" i="36"/>
  <c r="I815" i="36"/>
  <c r="J668" i="36"/>
  <c r="I761" i="36"/>
  <c r="I71" i="38"/>
  <c r="I814" i="36"/>
  <c r="I759" i="36"/>
  <c r="K274" i="36"/>
  <c r="I274" i="36" s="1"/>
  <c r="I275" i="36"/>
  <c r="J45" i="36"/>
  <c r="J392" i="36"/>
  <c r="I392" i="36" s="1"/>
  <c r="I393" i="36"/>
  <c r="K525" i="36"/>
  <c r="I554" i="36"/>
  <c r="J553" i="36"/>
  <c r="K740" i="36"/>
  <c r="K739" i="36" s="1"/>
  <c r="I744" i="36"/>
  <c r="J532" i="36"/>
  <c r="I533" i="36"/>
  <c r="K375" i="36"/>
  <c r="I375" i="36" s="1"/>
  <c r="I376" i="36"/>
  <c r="K597" i="36"/>
  <c r="I597" i="36" s="1"/>
  <c r="I598" i="36"/>
  <c r="J477" i="36"/>
  <c r="I478" i="36"/>
  <c r="I268" i="36"/>
  <c r="K264" i="36"/>
  <c r="I790" i="36"/>
  <c r="I334" i="36"/>
  <c r="J330" i="36"/>
  <c r="J16" i="36"/>
  <c r="I17" i="36"/>
  <c r="H807" i="38"/>
  <c r="I804" i="38"/>
  <c r="H804" i="38" s="1"/>
  <c r="I620" i="36"/>
  <c r="J767" i="36"/>
  <c r="I767" i="36" s="1"/>
  <c r="I768" i="36"/>
  <c r="K549" i="36"/>
  <c r="I549" i="36" s="1"/>
  <c r="I550" i="36"/>
  <c r="I221" i="38"/>
  <c r="H222" i="38"/>
  <c r="J359" i="36"/>
  <c r="I363" i="36"/>
  <c r="K673" i="36"/>
  <c r="I674" i="36"/>
  <c r="I692" i="38"/>
  <c r="H693" i="38"/>
  <c r="J486" i="36"/>
  <c r="I487" i="36"/>
  <c r="J65" i="36"/>
  <c r="H184" i="38"/>
  <c r="J183" i="38"/>
  <c r="K590" i="36"/>
  <c r="I591" i="36"/>
  <c r="J510" i="36"/>
  <c r="I511" i="36"/>
  <c r="I638" i="36"/>
  <c r="I702" i="36"/>
  <c r="I813" i="36"/>
  <c r="I542" i="36"/>
  <c r="I444" i="36"/>
  <c r="I172" i="36"/>
  <c r="I34" i="36"/>
  <c r="K299" i="36"/>
  <c r="K298" i="36" s="1"/>
  <c r="K297" i="36" s="1"/>
  <c r="I497" i="36"/>
  <c r="I760" i="36"/>
  <c r="I209" i="38"/>
  <c r="H209" i="38" s="1"/>
  <c r="D11" i="48" l="1"/>
  <c r="J11" i="48"/>
  <c r="J10" i="48" s="1"/>
  <c r="I421" i="36"/>
  <c r="J391" i="36"/>
  <c r="I391" i="36" s="1"/>
  <c r="H98" i="36"/>
  <c r="H77" i="36" s="1"/>
  <c r="H261" i="36"/>
  <c r="H314" i="38"/>
  <c r="K15" i="38"/>
  <c r="I406" i="36"/>
  <c r="G11" i="48"/>
  <c r="G10" i="48" s="1"/>
  <c r="L98" i="36"/>
  <c r="L95" i="36" s="1"/>
  <c r="H313" i="38"/>
  <c r="G310" i="38" s="1"/>
  <c r="J415" i="38"/>
  <c r="H510" i="38"/>
  <c r="H503" i="38" s="1"/>
  <c r="H20" i="38"/>
  <c r="H19" i="38" s="1"/>
  <c r="H18" i="38" s="1"/>
  <c r="K415" i="38"/>
  <c r="L346" i="36"/>
  <c r="L343" i="36" s="1"/>
  <c r="I565" i="36"/>
  <c r="J709" i="36"/>
  <c r="H813" i="38"/>
  <c r="K631" i="38"/>
  <c r="G15" i="38"/>
  <c r="G12" i="38" s="1"/>
  <c r="I498" i="38"/>
  <c r="H498" i="38" s="1"/>
  <c r="H661" i="38"/>
  <c r="J338" i="36"/>
  <c r="J299" i="36"/>
  <c r="J298" i="36" s="1"/>
  <c r="I863" i="36"/>
  <c r="J263" i="36"/>
  <c r="J262" i="36" s="1"/>
  <c r="J356" i="38"/>
  <c r="K356" i="38"/>
  <c r="I437" i="38"/>
  <c r="H437" i="38" s="1"/>
  <c r="H499" i="38"/>
  <c r="I643" i="36"/>
  <c r="J100" i="38"/>
  <c r="J15" i="38" s="1"/>
  <c r="H407" i="38"/>
  <c r="I402" i="38"/>
  <c r="K709" i="36"/>
  <c r="K708" i="36" s="1"/>
  <c r="I698" i="36"/>
  <c r="H95" i="36"/>
  <c r="H9" i="36" s="1"/>
  <c r="J32" i="36"/>
  <c r="I32" i="36" s="1"/>
  <c r="I728" i="36"/>
  <c r="J118" i="36"/>
  <c r="I118" i="36" s="1"/>
  <c r="I161" i="36"/>
  <c r="J637" i="36"/>
  <c r="I637" i="36" s="1"/>
  <c r="I821" i="36"/>
  <c r="J820" i="36"/>
  <c r="I740" i="36"/>
  <c r="D10" i="48"/>
  <c r="I334" i="38"/>
  <c r="H335" i="38"/>
  <c r="H650" i="38"/>
  <c r="J649" i="38"/>
  <c r="J631" i="38" s="1"/>
  <c r="I247" i="38"/>
  <c r="H247" i="38" s="1"/>
  <c r="H248" i="38"/>
  <c r="I594" i="38"/>
  <c r="I593" i="38" s="1"/>
  <c r="H376" i="38"/>
  <c r="H389" i="38"/>
  <c r="I388" i="38"/>
  <c r="I383" i="38" s="1"/>
  <c r="I356" i="38" s="1"/>
  <c r="H419" i="38"/>
  <c r="I418" i="38"/>
  <c r="J526" i="36"/>
  <c r="I527" i="36"/>
  <c r="J789" i="36"/>
  <c r="I789" i="36" s="1"/>
  <c r="K263" i="36"/>
  <c r="K262" i="36" s="1"/>
  <c r="K98" i="36" s="1"/>
  <c r="K95" i="36" s="1"/>
  <c r="I264" i="36"/>
  <c r="H242" i="38"/>
  <c r="I691" i="38"/>
  <c r="I660" i="38" s="1"/>
  <c r="H692" i="38"/>
  <c r="I359" i="36"/>
  <c r="J358" i="36"/>
  <c r="I619" i="36"/>
  <c r="K594" i="36"/>
  <c r="I477" i="36"/>
  <c r="J476" i="36"/>
  <c r="J531" i="36"/>
  <c r="I531" i="36" s="1"/>
  <c r="I532" i="36"/>
  <c r="I53" i="36"/>
  <c r="J52" i="36"/>
  <c r="I52" i="36" s="1"/>
  <c r="I553" i="36"/>
  <c r="J541" i="36"/>
  <c r="I383" i="36"/>
  <c r="J382" i="36"/>
  <c r="H192" i="38"/>
  <c r="J776" i="36"/>
  <c r="I781" i="36"/>
  <c r="K347" i="36"/>
  <c r="I330" i="36"/>
  <c r="J329" i="36"/>
  <c r="I846" i="36"/>
  <c r="J845" i="36"/>
  <c r="I220" i="36"/>
  <c r="I227" i="36"/>
  <c r="K46" i="36"/>
  <c r="I47" i="36"/>
  <c r="I510" i="36"/>
  <c r="J501" i="36"/>
  <c r="I16" i="36"/>
  <c r="J708" i="36"/>
  <c r="I603" i="36"/>
  <c r="K589" i="36"/>
  <c r="I590" i="36"/>
  <c r="J64" i="36"/>
  <c r="J485" i="36"/>
  <c r="I485" i="36" s="1"/>
  <c r="I486" i="36"/>
  <c r="I673" i="36"/>
  <c r="K668" i="36"/>
  <c r="I220" i="38"/>
  <c r="H220" i="38" s="1"/>
  <c r="H221" i="38"/>
  <c r="J99" i="36"/>
  <c r="I100" i="36"/>
  <c r="K66" i="36"/>
  <c r="I67" i="36"/>
  <c r="I415" i="38" l="1"/>
  <c r="L9" i="36"/>
  <c r="J560" i="36"/>
  <c r="I560" i="36" s="1"/>
  <c r="I561" i="36"/>
  <c r="J98" i="36"/>
  <c r="J594" i="36"/>
  <c r="I338" i="36"/>
  <c r="J337" i="36"/>
  <c r="I337" i="36" s="1"/>
  <c r="K339" i="38"/>
  <c r="K12" i="38" s="1"/>
  <c r="J339" i="38"/>
  <c r="J12" i="38" s="1"/>
  <c r="I631" i="38"/>
  <c r="I712" i="38"/>
  <c r="I299" i="36"/>
  <c r="K667" i="36"/>
  <c r="K666" i="36" s="1"/>
  <c r="I708" i="36"/>
  <c r="I709" i="36"/>
  <c r="I241" i="38"/>
  <c r="I238" i="38" s="1"/>
  <c r="H402" i="38"/>
  <c r="I392" i="38"/>
  <c r="J15" i="36"/>
  <c r="I15" i="36" s="1"/>
  <c r="I820" i="36"/>
  <c r="J819" i="36"/>
  <c r="I819" i="36" s="1"/>
  <c r="J667" i="36"/>
  <c r="J666" i="36" s="1"/>
  <c r="H375" i="38"/>
  <c r="H383" i="38"/>
  <c r="I333" i="38"/>
  <c r="I268" i="38" s="1"/>
  <c r="H334" i="38"/>
  <c r="H649" i="38"/>
  <c r="J525" i="36"/>
  <c r="I525" i="36" s="1"/>
  <c r="I526" i="36"/>
  <c r="I99" i="36"/>
  <c r="I602" i="36"/>
  <c r="K45" i="36"/>
  <c r="I46" i="36"/>
  <c r="I382" i="36"/>
  <c r="J381" i="36"/>
  <c r="I381" i="36" s="1"/>
  <c r="I476" i="36"/>
  <c r="J470" i="36"/>
  <c r="I358" i="36"/>
  <c r="J357" i="36"/>
  <c r="K588" i="36"/>
  <c r="I589" i="36"/>
  <c r="I776" i="36"/>
  <c r="J775" i="36"/>
  <c r="H660" i="38"/>
  <c r="I262" i="36"/>
  <c r="K65" i="36"/>
  <c r="I66" i="36"/>
  <c r="I298" i="36"/>
  <c r="J844" i="36"/>
  <c r="J843" i="36" s="1"/>
  <c r="I845" i="36"/>
  <c r="I501" i="36"/>
  <c r="J495" i="36"/>
  <c r="J328" i="36"/>
  <c r="I328" i="36" s="1"/>
  <c r="I329" i="36"/>
  <c r="H183" i="38"/>
  <c r="I100" i="38"/>
  <c r="I15" i="38" s="1"/>
  <c r="I541" i="36"/>
  <c r="I668" i="36"/>
  <c r="I263" i="36"/>
  <c r="J12" i="36" l="1"/>
  <c r="J540" i="36"/>
  <c r="I540" i="36" s="1"/>
  <c r="I667" i="36"/>
  <c r="I666" i="36"/>
  <c r="J297" i="36"/>
  <c r="I339" i="38"/>
  <c r="I12" i="38" s="1"/>
  <c r="I844" i="36"/>
  <c r="K64" i="36"/>
  <c r="I64" i="36" s="1"/>
  <c r="I65" i="36"/>
  <c r="I357" i="36"/>
  <c r="I98" i="36"/>
  <c r="I594" i="36"/>
  <c r="I601" i="36"/>
  <c r="J494" i="36"/>
  <c r="I494" i="36" s="1"/>
  <c r="I495" i="36"/>
  <c r="I588" i="36"/>
  <c r="K522" i="36"/>
  <c r="I45" i="36"/>
  <c r="I775" i="36"/>
  <c r="J764" i="36"/>
  <c r="I764" i="36" s="1"/>
  <c r="I470" i="36"/>
  <c r="J390" i="36"/>
  <c r="J522" i="36" l="1"/>
  <c r="K346" i="36"/>
  <c r="K343" i="36" s="1"/>
  <c r="I390" i="36"/>
  <c r="J347" i="36"/>
  <c r="J346" i="36" s="1"/>
  <c r="I297" i="36"/>
  <c r="J95" i="36"/>
  <c r="I95" i="36" s="1"/>
  <c r="K12" i="36"/>
  <c r="J840" i="36"/>
  <c r="I840" i="36" s="1"/>
  <c r="I843" i="36"/>
  <c r="I522" i="36"/>
  <c r="K9" i="36" l="1"/>
  <c r="I12" i="36"/>
  <c r="I347" i="36"/>
  <c r="I346" i="36"/>
  <c r="J343" i="36"/>
  <c r="J9" i="36" s="1"/>
  <c r="I9" i="36" l="1"/>
  <c r="I343" i="36"/>
</calcChain>
</file>

<file path=xl/sharedStrings.xml><?xml version="1.0" encoding="utf-8"?>
<sst xmlns="http://schemas.openxmlformats.org/spreadsheetml/2006/main" count="6430" uniqueCount="629">
  <si>
    <t>Наименование</t>
  </si>
  <si>
    <t>Вед</t>
  </si>
  <si>
    <t>РПр</t>
  </si>
  <si>
    <t>Пр</t>
  </si>
  <si>
    <t>ЦСт</t>
  </si>
  <si>
    <t>ВР</t>
  </si>
  <si>
    <t>Ист</t>
  </si>
  <si>
    <t>Итого</t>
  </si>
  <si>
    <t>Районные средства</t>
  </si>
  <si>
    <t>Безвозмездные целевые поступления</t>
  </si>
  <si>
    <t>Финансовый отдел администрации Верховского района</t>
  </si>
  <si>
    <t>002</t>
  </si>
  <si>
    <t>ОБЩЕГОСУДАРСТВЕННЫЕ ВОПРОСЫ</t>
  </si>
  <si>
    <t>0100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</si>
  <si>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</si>
  <si>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</si>
  <si>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Непрограммная часть районного бюджета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</si>
  <si>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</si>
  <si>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</si>
  <si>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Закупка товаров, работ и услуг для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</si>
  <si>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</si>
  <si>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Иные бюджетные ассигнования</t>
  </si>
  <si>
    <t>Уплата налогов, сборов и иных платежей</t>
  </si>
  <si>
    <t>НАЦИОНАЛЬНАЯ ОБОРОНА</t>
  </si>
  <si>
    <t>0200</t>
  </si>
  <si>
    <t>Мобилизационная и вневойсковая подготовка</t>
  </si>
  <si>
    <t>0203</t>
  </si>
  <si>
    <t>Межбюджетные трансферты</t>
  </si>
  <si>
    <t>Субвенции</t>
  </si>
  <si>
    <t>ОБСЛУЖИВАНИЕ ГОСУДАРСТВЕННОГО И МУНИЦИПАЛЬНОГО ДОЛГА</t>
  </si>
  <si>
    <t>МЕЖБЮДЖЕТНЫЕ ТРАНСФЕРТЫ ОБЩЕГО ХАРАКТЕРА БЮДЖЕТАМ СУБЪЕКТОВ РОССИЙСКОЙ ФЕДЕРАЦИИ И МУНИЦИПАЛЬНЫХ ОБРАЗОВАНИЙ</t>
  </si>
  <si>
    <t>Дотации на выравнивание бюджетной обеспеченности субъектов Российской Федерации и муниципальных образований</t>
  </si>
  <si>
    <t>Дотации</t>
  </si>
  <si>
    <t>Иные дотации</t>
  </si>
  <si>
    <t>Прочие межбюджетные трансферты общего характера</t>
  </si>
  <si>
    <t>Иные межбюджетные трансферты</t>
  </si>
  <si>
    <t>1400</t>
  </si>
  <si>
    <t>1403</t>
  </si>
  <si>
    <t>Управление образования, молодежной политики, физической культуры и спорта администрации Верховского района</t>
  </si>
  <si>
    <t>075</t>
  </si>
  <si>
    <t>Другие общегосударственные вопросы</t>
  </si>
  <si>
    <t>0113</t>
  </si>
  <si>
    <t>ОБРАЗОВАНИЕ</t>
  </si>
  <si>
    <t>0700</t>
  </si>
  <si>
    <t>Дошкольное образование</t>
  </si>
  <si>
    <t>0701</t>
  </si>
  <si>
    <t>Предоставление субсидий бюджетным, автономным учреждениям и иным некоммерческим организациям</t>
  </si>
  <si>
    <t>Субсидии бюджетным учреждениям</t>
  </si>
  <si>
    <t>0702</t>
  </si>
  <si>
    <t>Социальное обеспечение и иные выплаты населению</t>
  </si>
  <si>
    <t>Социальные выплаты гражданам, кроме публичных нормативных социальных выплат</t>
  </si>
  <si>
    <t>Общее образование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</si>
  <si>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</si>
  <si>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</si>
  <si>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</si>
  <si>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</si>
  <si>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СОЦИАЛЬНАЯ ПОЛИТИКА</t>
  </si>
  <si>
    <t>Охрана семьи и детства</t>
  </si>
  <si>
    <t>Публичные нормативные социальные выплаты гражданам</t>
  </si>
  <si>
    <t>1000</t>
  </si>
  <si>
    <t>1004</t>
  </si>
  <si>
    <t>Другие вопросы в области социальной политики</t>
  </si>
  <si>
    <t>Администрация Верховского района</t>
  </si>
  <si>
    <t>500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</si>
  <si>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</si>
  <si>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</si>
  <si>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</si>
  <si>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</si>
  <si>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Резервные средства</t>
  </si>
  <si>
    <t>Специальные расходы</t>
  </si>
  <si>
    <t>Оценка недвижимости, признание прав и регулирование отношений по государственной и муниципальной собственности в рамках  непрограммной части  районного бюджета</t>
  </si>
  <si>
    <t>НАЦИОНАЛЬНАЯ ЭКОНОМИКА</t>
  </si>
  <si>
    <t>0400</t>
  </si>
  <si>
    <t>Сельское хозяйство и рыболовство</t>
  </si>
  <si>
    <t>0405</t>
  </si>
  <si>
    <t>Субсидии юридическим лицам (кроме некоммерческих организаций), индивидуальным предпринимателям, физическим лицам</t>
  </si>
  <si>
    <t>Транспорт</t>
  </si>
  <si>
    <t>0408</t>
  </si>
  <si>
    <t>Дорожное хозяйство 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</si>
  <si>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</si>
  <si>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</si>
  <si>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</si>
  <si>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</si>
  <si>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</si>
  <si>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</si>
  <si>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</si>
  <si>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</si>
  <si>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</si>
  <si>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</si>
  <si>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Мероприятия в области жилищного хозяйства</t>
  </si>
  <si>
    <t>Социальное обеспечение населения</t>
  </si>
  <si>
    <t>Пенсионное обеспечение</t>
  </si>
  <si>
    <t>1003</t>
  </si>
  <si>
    <t>Районный Совет народных депутатов</t>
  </si>
  <si>
    <t>511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</si>
  <si>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</si>
  <si>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</si>
  <si>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</si>
  <si>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</si>
  <si>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</si>
  <si>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</si>
  <si>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</si>
  <si>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</si>
  <si>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1</t>
  </si>
  <si>
    <t>2</t>
  </si>
  <si>
    <t>ПР</t>
  </si>
  <si>
    <t>Судебная система</t>
  </si>
  <si>
    <t>0105</t>
  </si>
  <si>
    <t>Обеспечение проведения выборов и референдумов</t>
  </si>
  <si>
    <t>0107</t>
  </si>
  <si>
    <t>НАЦИОНАЛЬНАЯ БЕЗОПАСНОСТЬ И ПРАВООХРАНИТЕЛЬНАЯ ДЕЯТЕЛЬНОСТЬ</t>
  </si>
  <si>
    <t>0300</t>
  </si>
  <si>
    <t>Органы юстиции</t>
  </si>
  <si>
    <t>0304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</si>
  <si>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</si>
  <si>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</si>
  <si>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</si>
  <si>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</si>
  <si>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0503</t>
  </si>
  <si>
    <t>Социальное обслуживание населения</t>
  </si>
  <si>
    <t>Наименование показателя</t>
  </si>
  <si>
    <t>Всего доходы</t>
  </si>
  <si>
    <t>100 00000 00 0000 000</t>
  </si>
  <si>
    <t>Налоговые и неналоговые доходы</t>
  </si>
  <si>
    <t>200 00000 00 0000 000</t>
  </si>
  <si>
    <t>Безвозмездные поступления</t>
  </si>
  <si>
    <t xml:space="preserve">202 00000 00 0000 000 </t>
  </si>
  <si>
    <t>Безвозмездные поступления от других бюджетов бюджетной системы Российской Федерации</t>
  </si>
  <si>
    <t>Дотации от других бюджетов бюджетной системы Российской Федерации</t>
  </si>
  <si>
    <t>Дотации бюджетам муниципальных районов на выравнивание 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</si>
  <si>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</si>
  <si>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Субсидии от других бюджетов бюджетной системы Российской Федерации</t>
  </si>
  <si>
    <t>Субвенции от других бюджетов бюджетной системы Российской Федерации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</si>
  <si>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</si>
  <si>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</si>
  <si>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Субвенции бюджетам муниципальных образований на ежемесячное денежное вознаграждение за классное руководство</t>
  </si>
  <si>
    <t>Субвенции бюджетам муниципальных районов на выполнение передаваемых полномочий субъектов Российской Федерации</t>
  </si>
  <si>
    <t>Субвенции бюджетам муниципальных районов на обеспечение жилыми помещениями детей-сирот, детей, оставшихся без попечения родителей, а также детей, находящихся под опекой (попечительством), не имеющих закрепленного жилого помещения</t>
  </si>
  <si>
    <t>Прочие субвенции</t>
  </si>
  <si>
    <t>Защита населения и территории  от чрезвычайных ситуаций природного и техногенного характера, гражданская оборона</t>
  </si>
  <si>
    <t>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размещения, в рамках непрограммной части бюджета района</t>
  </si>
  <si>
    <t>540</t>
  </si>
  <si>
    <t>1401</t>
  </si>
  <si>
    <t>Закон Орловской области от 26 января 2007 года № 655-ОЗ "О наказах избирателей депутатам Орловского областного Совета народных депутатов" в рамках  непрограммной части областного бюджета</t>
  </si>
  <si>
    <t>Капитальные вложения в объекты недвижимого имущества государственной (муниципальной) собственности</t>
  </si>
  <si>
    <t>Субсидии бюджетам муниципальных районов на обеспечение мероприятий по переселению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</si>
  <si>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>202 02088 05 0002 151</t>
  </si>
  <si>
    <t>Расчет и предоставление дотаций на поддержку мер по обеспечению сбалансированности бюджетов поселений</t>
  </si>
  <si>
    <t>1402</t>
  </si>
  <si>
    <t>Бюджетные инвестиции</t>
  </si>
  <si>
    <t>Утверждено,          тыс. руб.</t>
  </si>
  <si>
    <r>
      <t>Утверждено,</t>
    </r>
    <r>
      <rPr>
        <b/>
        <sz val="11"/>
        <color indexed="8"/>
        <rFont val="Times New Roman"/>
        <family val="1"/>
        <charset val="204"/>
      </rPr>
      <t xml:space="preserve">            тыс. рублей</t>
    </r>
  </si>
  <si>
    <r>
      <t>Исполнено,</t>
    </r>
    <r>
      <rPr>
        <b/>
        <sz val="11"/>
        <color indexed="8"/>
        <rFont val="Times New Roman"/>
        <family val="1"/>
        <charset val="204"/>
      </rPr>
      <t xml:space="preserve">               тыс. рублей</t>
    </r>
  </si>
  <si>
    <t xml:space="preserve">Прочие субсидии 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</si>
  <si>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реализующих образовательные программы дошкольного образования</t>
  </si>
  <si>
    <t>Мероприятия в области коммунального хозяйства</t>
  </si>
  <si>
    <t>П120291010</t>
  </si>
  <si>
    <t>Организация работы рубрик антикоррупционной направленности в рамках подпрограммы "О противодействии коррупции в Верховском районе Орловской области на 2014-2016 годы" муниципальной программы "Повышение эффективности муниципального управления в Верховском районе"</t>
  </si>
  <si>
    <t>Обеспечение жилищных прав детей-сирот и детей, оставшихся без попечения родителей, а также лиц из числа детей-сирот и детей, оставшихся без попечения родителей, в рамках непрограммной части районного бюджета</t>
  </si>
  <si>
    <t>Обеспечение выпускников муниципальных образовательных организаций из числа детей - сирот и детей, оставшихся без попечения родителей, единовременным денежным пособием, одеждой, обувью, мягким инвентарем и оборудованием, в рамках непрограммной части районного бюджета</t>
  </si>
  <si>
    <t>Закупка товаров, работ и услуг для обеспечения государственных (муниципальных) нужд</t>
  </si>
  <si>
    <t>Исполнение судебных актов</t>
  </si>
  <si>
    <t>Развитие крестьянских (фермерских) хозяйств и других малых форм хозяйствования в сельской местности в Верховском районе Орловской области в рамках непрограмной части районного бюджета</t>
  </si>
  <si>
    <t xml:space="preserve">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непрограммной части районного бюджета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</si>
  <si>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областных средств в рамках непрограммной части районного бюджета</t>
  </si>
  <si>
    <t>Обеспечение жильем отдельных категорий граждан, установленных Федеральным законом от 12 января1995 года № 5-ФЗ "О ветеранах", в соответствии с Указом Президента Российской Федерации от 7 мая 2008 года№ 714 "Об обеспечении жильем ветеранов Великой Отечественной войны 1941–1945 годов" в рамках непрограммной части районного бюджета</t>
  </si>
  <si>
    <t>Обеспечение жилищных прав детей-сирот и детей, оставшихся без попечения родителей, лиц из числа детей-сирот и детей, оставшихся без попечения родителей в рамках непрограммной части районного бюджета</t>
  </si>
  <si>
    <t>Поддержка дорожного хозяйства</t>
  </si>
  <si>
    <t>Государственная поддержка муниципальных учреждений культуры</t>
  </si>
  <si>
    <t>Дополнительное ежемесячное материальное обеспечение лиц, удостоенных звания "Почетный гражданин Верховского района"</t>
  </si>
  <si>
    <t>Создание в общеобразовательных организациях Верховского района, расположенных в сельской местности,условий для занятий физической культурой и спортом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</si>
  <si>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</si>
  <si>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Обеспечение единовременной выплаты на ремонт жилых помещений, закрепленных на правах собственности за детьми сиротами и детьми, оставшимися без попечения родителей, лицами из числа детей-сирот и детей, оставшихся без попечения родителей</t>
  </si>
  <si>
    <t>Муниципальная программа "Программа в области энергосбережения и повышения энергетической эффективности здания администрации Верховского района на 2016-2018 годы"</t>
  </si>
  <si>
    <t>Реализация мероприятий по повышению энергоэффективности систем тепло-, водо-, энергоснабжения здания администрации</t>
  </si>
  <si>
    <t>П800000000</t>
  </si>
  <si>
    <t>П810000000</t>
  </si>
  <si>
    <t>П810191070</t>
  </si>
  <si>
    <t>Субвенции бюджетам муниципальных районов на содержание ребенка в семье опекуна и приемной семье, а такжевознаграждение, причитающееся приемному родителю</t>
  </si>
  <si>
    <t>Код БК</t>
  </si>
  <si>
    <t xml:space="preserve">                                                                                                   Приложение 6</t>
  </si>
  <si>
    <t>Расходы на выплаты персоналу казенных учреждений</t>
  </si>
  <si>
    <t>Хозяйственно-административная служба Верховского района</t>
  </si>
  <si>
    <t>207 00000 00 0000 000</t>
  </si>
  <si>
    <t>Прочие безвозмездные поступления</t>
  </si>
  <si>
    <t>207 05000 05 0000 180</t>
  </si>
  <si>
    <t>Функционирование высшего должностного лица субъекта Российской Федерации и муниципального образования</t>
  </si>
  <si>
    <t>Непрограммная часть бюджета района</t>
  </si>
  <si>
    <t>0102</t>
  </si>
  <si>
    <t>Источники финансирования дефицита бюджета-всего</t>
  </si>
  <si>
    <t xml:space="preserve"> 01 00 00 00 00 0000 000 </t>
  </si>
  <si>
    <t>Источники внутреннего финансирования дефицитов бюджетов</t>
  </si>
  <si>
    <t xml:space="preserve"> 01 03 00 00 00 0000 000</t>
  </si>
  <si>
    <t>Бюджетные кредиты от других бюджетов бюджетной системы Российской Федерации</t>
  </si>
  <si>
    <t>01 03 00 00 00 0000 700</t>
  </si>
  <si>
    <t>Получение бюджетных кредитов от других бюджетов бюджетной системы Российской Федерации в валюте Российской Федерации</t>
  </si>
  <si>
    <t xml:space="preserve">000 01 03 00 00 00 0000810 </t>
  </si>
  <si>
    <t>Погашение бюджетных кредитов от других бюджетов бюджетной системы Российской Федерации в валюте Российской Федерации</t>
  </si>
  <si>
    <t>000 01 03 00 00 05 0000 810</t>
  </si>
  <si>
    <t xml:space="preserve"> 01 05 00 00 00 0000 000</t>
  </si>
  <si>
    <t>Изменение остатков средств на счетах по учету средств бюджета</t>
  </si>
  <si>
    <t xml:space="preserve"> 01 05 00 00 00 0000 500</t>
  </si>
  <si>
    <t>Увеличение остатков средств бюджетов</t>
  </si>
  <si>
    <t xml:space="preserve"> 01 05 00 00 00 0000 600</t>
  </si>
  <si>
    <t>Уменьшение остатков средств бюджетов</t>
  </si>
  <si>
    <t xml:space="preserve"> 01 05 02 00 00 0000 500</t>
  </si>
  <si>
    <t>Увеличение прочих остатков средств бюджетов</t>
  </si>
  <si>
    <t xml:space="preserve"> 01 05 02 01 00 0000 510</t>
  </si>
  <si>
    <t>Увеличение прочих остатков денежных средств бюджетов</t>
  </si>
  <si>
    <t xml:space="preserve">01 05 02 01 05 0000 510 </t>
  </si>
  <si>
    <t xml:space="preserve"> 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</si>
  <si>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</si>
  <si>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</si>
  <si>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</si>
  <si>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01 05 02 01 05 0000 610</t>
  </si>
  <si>
    <t>01 05 02 01 10 0000 610</t>
  </si>
  <si>
    <t>Уменьшение прочих остатков денежных средств бюджетов поселений</t>
  </si>
  <si>
    <t xml:space="preserve">Приобретение видеоматериалов по профилактике экстремизма и терроризма </t>
  </si>
  <si>
    <t>Условно утвержденные расходы</t>
  </si>
  <si>
    <t>Условно-утвержденные расходы</t>
  </si>
  <si>
    <t>П910391080</t>
  </si>
  <si>
    <t xml:space="preserve">Прочие межбюджетные трансферты общего характера </t>
  </si>
  <si>
    <t>202 25027 05 0000 151</t>
  </si>
  <si>
    <t>Субсидии бюджетам муниципальных районов на реализацию мероприятий государственной программы Российской Федерации "Доступная среда" на 2011-2020 годы</t>
  </si>
  <si>
    <t>Дополнительное образование детей</t>
  </si>
  <si>
    <t>0703</t>
  </si>
  <si>
    <t xml:space="preserve">Предоставление субсидий бюджетным, автономным учреждениям и иным некоммерческим организациям </t>
  </si>
  <si>
    <t>1300</t>
  </si>
  <si>
    <t>1301</t>
  </si>
  <si>
    <t>Обслуживание муниципального долга</t>
  </si>
  <si>
    <t>Обслуживание государственного и муниципального долга</t>
  </si>
  <si>
    <t>Обслуживание государственного (муниципального) долга</t>
  </si>
  <si>
    <t>Единый налог на вмененный доход</t>
  </si>
  <si>
    <t>Государственная пошлина</t>
  </si>
  <si>
    <t xml:space="preserve">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</si>
  <si>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Платежи от государственных и муниципальных унитарных предприятий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</si>
  <si>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</si>
  <si>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Налог на доходы физических лиц</t>
  </si>
  <si>
    <t>Единый сельскохозяйственный налог</t>
  </si>
  <si>
    <t>Налоги на товары, реализуемые на территории Российской Федерации</t>
  </si>
  <si>
    <t>Доходы от использования имущества</t>
  </si>
  <si>
    <t xml:space="preserve"> Доходы от продажи земельных участков, находящихся в государственной и муниципальной собственности</t>
  </si>
  <si>
    <t>Штрафы, санкции и возмещение ущерба</t>
  </si>
  <si>
    <t>в том числе</t>
  </si>
  <si>
    <t xml:space="preserve"> 101 0000000 0000 000</t>
  </si>
  <si>
    <t>105 0200002 0000 110</t>
  </si>
  <si>
    <t>105 0300001 0000 110</t>
  </si>
  <si>
    <t>103 0000000 0000 000</t>
  </si>
  <si>
    <t>108 0000000 0000 000</t>
  </si>
  <si>
    <t>111 0000000 0000 000</t>
  </si>
  <si>
    <t>111 0501000 0000 120</t>
  </si>
  <si>
    <t>111 0503000 0000 120</t>
  </si>
  <si>
    <t>116 0000000 0000 000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</si>
  <si>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</si>
  <si>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</si>
  <si>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Погашение бюджетом муниципального района кредитов от других бюджетов бюджетной системы Российской Федерации в валюте Российской Федерации</t>
  </si>
  <si>
    <t>01 03 01 00 05 0000 810</t>
  </si>
  <si>
    <t>Увеличение прочих остатков денежных средств бюджета муниципального района</t>
  </si>
  <si>
    <t>Уменьшение прочих остатков денежных средств бюджета муниципального района</t>
  </si>
  <si>
    <t>Получение кредитов от других бюджетов бюджетной системы Российской Федерации бюджетом муниципального района в валюте Российской Федерации</t>
  </si>
  <si>
    <t>01 03 01 00 05 0000 710</t>
  </si>
  <si>
    <t>Субсидии  на повышение заработной платы работникам муниципальных учреждений</t>
  </si>
  <si>
    <t>117 0000000 0000 000</t>
  </si>
  <si>
    <t>Прочие неналоговые доходы</t>
  </si>
  <si>
    <t>115 0000000 0000 000</t>
  </si>
  <si>
    <t>114 0000000 0000 000</t>
  </si>
  <si>
    <t xml:space="preserve">113 0000000 0000 000 </t>
  </si>
  <si>
    <t>112 0000000 0000 000</t>
  </si>
  <si>
    <t>Административные платежи и сборы</t>
  </si>
  <si>
    <t xml:space="preserve">                                                                                                   Приложение 7</t>
  </si>
  <si>
    <t xml:space="preserve">к Решению Верховского районного Совета народных депутатов                                                                                                                                                                                                                                   "О бюджете Верховского района на 2018 год
 и на плановый период 2019 и 2020 годов» </t>
  </si>
  <si>
    <t>к Решению Верховского районного Совета народных депутатов                                                                                                                                                                                                                                   " О внесении изменений в решение "О бюджете Верховского района на 2018 год                                                                                       и на плановый период 2019 и 2020 годов""</t>
  </si>
  <si>
    <t>Плата за негативное воздействие на окружающую среду</t>
  </si>
  <si>
    <t>Прочие доходы от компенсации затрат бюджетов муниципальных районов</t>
  </si>
  <si>
    <t>Субсидии бюджетам муниципальных районов на ремонт автомобильных дорог общего значения</t>
  </si>
  <si>
    <t>Субсидии бюджетам муниципальных районов на реализацию мероприятий на обеспечение жильем молодых семей</t>
  </si>
  <si>
    <t>202 25519 05 0002 151</t>
  </si>
  <si>
    <t>Укрепление материально-технической базы учреждений культуры</t>
  </si>
  <si>
    <t>111 0101000 0000 120</t>
  </si>
  <si>
    <t xml:space="preserve">  Доходы в виде прибыли, приходящейся на доли в уставных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</si>
  <si>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105 0400001 0000 110</t>
  </si>
  <si>
    <t>105 0000000 0000 000</t>
  </si>
  <si>
    <t>Налоги на совокупный доход</t>
  </si>
  <si>
    <t>Налог, взимаемый в связи с применением патентной системы налогообложения</t>
  </si>
  <si>
    <t>Обеспечение жильем отдельных категорий граждан, установленных Федеральными законами от 12 января 1995 года № 5-ФЗ "О ветеранах"</t>
  </si>
  <si>
    <t>Кредиты кредитных организаций в валюте Российской Федерации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</si>
  <si>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</si>
  <si>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202 35082 05 0000 150</t>
  </si>
  <si>
    <t>202 10000 00 0000 150</t>
  </si>
  <si>
    <t>202 15001 05 0000 150</t>
  </si>
  <si>
    <t>202 30000 00 0000 150</t>
  </si>
  <si>
    <t>202 35118 05 0000 150</t>
  </si>
  <si>
    <t>202 35120 05 0000 150</t>
  </si>
  <si>
    <t>202 35260 05 0000 150</t>
  </si>
  <si>
    <t>202 30021 05 0000 150</t>
  </si>
  <si>
    <t>202 30024 05 0000 150</t>
  </si>
  <si>
    <t>202 30027 05 0000 150</t>
  </si>
  <si>
    <t>202 30029 05 0000 150</t>
  </si>
  <si>
    <t>202 39999 05 0000 150</t>
  </si>
  <si>
    <t>202 40014 05 0000 150</t>
  </si>
  <si>
    <t>Капитальный ремонт пешеходных переходов вблизи общеобразовательных учреждений</t>
  </si>
  <si>
    <t>Мероприятия по обновлению материально-технической базы для формирования у обучающихся современных технологических и гуманитарных навыков в рамках национального проекта</t>
  </si>
  <si>
    <t>Получение кредитов от кредитных организаций бюджетами муниципальных районов в валюте Российской Федерации</t>
  </si>
  <si>
    <t>Погашение бюджетами муниципальных районов кредитов от кредитных организаций в  валюте Российской Федерации</t>
  </si>
  <si>
    <t>01 02 00 00 05 0000 710</t>
  </si>
  <si>
    <t>01 02 00 00 05 0000 810</t>
  </si>
  <si>
    <t xml:space="preserve"> 01 02 00 00 00 0000 000</t>
  </si>
  <si>
    <t>ПВ10400000</t>
  </si>
  <si>
    <t>ПВ104S2320</t>
  </si>
  <si>
    <t>202 49999 05 0000 150</t>
  </si>
  <si>
    <t>202 40000 00 0000 150</t>
  </si>
  <si>
    <t>202 20000 00 0000 150</t>
  </si>
  <si>
    <t>202 20216 05 0000 150</t>
  </si>
  <si>
    <t>202 29999 05 0000 150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</si>
  <si>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</si>
  <si>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                                                       к Решению Верховского районного Совета народных депутатов                                                                                                                                                                                                               "О бюджете Верховского района на 2019 год  и на плановый период 2020 и 2021 годов» </t>
  </si>
  <si>
    <t>Всего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</si>
  <si>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</si>
  <si>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900Е151690</t>
  </si>
  <si>
    <t>90000S2830</t>
  </si>
  <si>
    <t>90000R0820</t>
  </si>
  <si>
    <t>Обеспечение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</si>
  <si>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Центральный аппарат</t>
  </si>
  <si>
    <t>Функционирование централизованной бухгалтерии</t>
  </si>
  <si>
    <t xml:space="preserve">Резервные фонды исполнительных органов местного самоуправления </t>
  </si>
  <si>
    <t xml:space="preserve">Реализация муниципальных функций Верховского района в сфере муниципального управления </t>
  </si>
  <si>
    <t xml:space="preserve">Профессиональная переподготовка муниципальных служащих </t>
  </si>
  <si>
    <t xml:space="preserve">Мероприятия по защите населения и территории от чрезвычайных ситуаций природного и техногенного характера, гражданская оборона </t>
  </si>
  <si>
    <t xml:space="preserve">Мероприятия в области благоустройства </t>
  </si>
  <si>
    <t xml:space="preserve">Обеспечение деятельности (оказание услуг) дворцов и домов культуры </t>
  </si>
  <si>
    <t xml:space="preserve">Обеспечение деятельности (оказание услуг) библиотек </t>
  </si>
  <si>
    <t xml:space="preserve">Функционирование хозяйственно-эксплуатационной конторы </t>
  </si>
  <si>
    <t xml:space="preserve">Функционирование хозяйственно-административной службы Верховского района </t>
  </si>
  <si>
    <t>Функционирование Главы Верховского района</t>
  </si>
  <si>
    <t>Осуществление первичного воинского учета на территориях, где отсутствуют военные комиссариаты</t>
  </si>
  <si>
    <t>Расчет и предоставление дотаций бюджетам поселений</t>
  </si>
  <si>
    <t>Прочие межбюджетные трансферты общего характера на осуществление переданных полномочий</t>
  </si>
  <si>
    <t>Реализация наказов избирателей депутатам Орловского областного Совета народных депутатов</t>
  </si>
  <si>
    <t>Реализация наказов избирателей депутатам Орловского областного Совета народных депутатов в рамках  непрограммной части районного бюджета</t>
  </si>
  <si>
    <t xml:space="preserve">Реализация наказов избирателей депутатам Орловского областного Совета народных депутатов  </t>
  </si>
  <si>
    <t>Функционирование районного Совета народных депутатов Верховского района</t>
  </si>
  <si>
    <t>Создание административных комиссий и определение перечня должностных лиц органов местного самоуправления, уполномоченных составлять протоколы об административных правонарушениях</t>
  </si>
  <si>
    <t>Выполнение государственных полномочий Орловской области по созданию комиссий по делам несовершеннолетних и защите их прав и организации деятельности этих комиссий</t>
  </si>
  <si>
    <t>Выполнение полномочий в сфере трудовых отношений</t>
  </si>
  <si>
    <t>Ремонт и содержание автомобильных дорог общего пользования за счет средств дорожного фонда</t>
  </si>
  <si>
    <t>Приобретение дорожной эксплуатационной техники и другого имущества, необходимого для строительства, капитального ремонта, ремонта и содержания автомобильных дорог общего пользования местного значения и искусственных сооружений на них за счет средств дорожного фонда</t>
  </si>
  <si>
    <t>Доплаты к пенсиям муниципальных служащих</t>
  </si>
  <si>
    <t>Обеспечение жилищных прав детей-сирот и детей, оставшихся без попечения родителей, а также лиц из числа детей-сирот и детей, оставшихся без попечения родителей</t>
  </si>
  <si>
    <t>Выплата единовременного пособия при всех формах устройства детей, лишенных родительского попечения, в семью</t>
  </si>
  <si>
    <t>Обеспечение бесплатного проезда на городском, пригородном, а также 2 раза в год к месту жительства т обратно к месту учебы детей - сирот и детей, оставшихся без попечения родителей, лиц из числа детей - сирот и детей, оставшихся без попечения родителей, обучающихся в государственных областных, муниципальных образовательных организациях Орловской  области</t>
  </si>
  <si>
    <t>Обеспечение содержания ребенка в семье опекуна и приемной семье, а также вознаграждение, причитающееся приемному родителю</t>
  </si>
  <si>
    <t>Выплата единовременного пособия гражданам, усыновившим детей - сирот и детей, оставшихся без попечения родителей</t>
  </si>
  <si>
    <t>Выполнение полномочий в сфере опеки и попечительства</t>
  </si>
  <si>
    <t xml:space="preserve">Прочие межбюджетные трансферты общего характера на осуществление переданных полномочий </t>
  </si>
  <si>
    <t xml:space="preserve">Расчет и предоставление дотаций на поддержку мер по обеспечению сбалансированности бюджетов поселений </t>
  </si>
  <si>
    <t xml:space="preserve">Выполнение полномочий в сфере опеки и попечительства </t>
  </si>
  <si>
    <t>202 35176 05 0000 150</t>
  </si>
  <si>
    <t>За счет средств районного бюджета</t>
  </si>
  <si>
    <t>За счет целевых безвозмездных поступлений</t>
  </si>
  <si>
    <t>Основное мероприятие "Реализация комплекса мер антинаркотической направленности среди молодежи"</t>
  </si>
  <si>
    <t>Основное мероприятие "Предоставление социальных выплат молодым семьям на приобретение (строительство) жилья"</t>
  </si>
  <si>
    <t>Основное мероприятие "Проектно-изыскательские работы"</t>
  </si>
  <si>
    <t>Основное мероприятие "Приобретение буклетов, плакатов, памяток и рекомендаций для образовательных учреждений, предприятий и организаций, расположенных на территории  Верховского района по профилактике экстремизма и терроризма"</t>
  </si>
  <si>
    <t>Основное мероприятие "Развитие органов управления, сил и средств предупреждения и ликвидации чрезвычайных ситуаций и гражданской обороны"</t>
  </si>
  <si>
    <t>Основное мероприятие "Создание и накопление запасов резерва материальных ресурсов, предназначенных для защиты населения от чрезвычайных ситуации и гражданской обороны"</t>
  </si>
  <si>
    <t>Основное мероприятие "Осуществление мероприятий по обеспечению безопасности людей на водных объектах, охране их жизни и здоровья"</t>
  </si>
  <si>
    <t>Основное мероприятие "Осуществление мероприятий по обеспечению пожарной безопасности"</t>
  </si>
  <si>
    <t>Основное мероприятие "Пропаганда знаний и подготовка населения в области гражданской обороны и защиты от чрезвычайных ситуаций"</t>
  </si>
  <si>
    <t>Основное мероприятие "Информационно-пропагандистские мероприятия в сфере противодействия коррупции"</t>
  </si>
  <si>
    <t>Основное мероприятие "Информирование населения о состоянии и мерах по предупреждению беспризорности, безнадзорности, правонарушений несовершеннолетних, защите их прав на территории Верховского района, изготовление агитационно-просветительского материала, направленного на профилактику правонарушений среди подростков"</t>
  </si>
  <si>
    <t>Основное мероприятие "Обеспечение устойчивого функционирования и развития системы образования района"</t>
  </si>
  <si>
    <t>Основное мероприятие "Обеспечение питанием обучающихся в образовательных организациях"</t>
  </si>
  <si>
    <t>Основное мероприятие "Устройство новых контейнерных площадок для сбора ТКО"</t>
  </si>
  <si>
    <t>Основное мероприятие "Приведение имеющихся контейнерных площадок для сбора ТКО, на территориях сельских поселений района, в эксплуатационное и санитарно - экологическое состояние"</t>
  </si>
  <si>
    <t>Основное мероприятие "Приобретение и установка контейнеров на контейнерные площадки для сбора ТКО"</t>
  </si>
  <si>
    <t>Основное мероприятие "Финансовая поддержка социально ориентированных некоммерческих организаций"</t>
  </si>
  <si>
    <t>Муниципальная программа «Повышение эффективности муниципального управления в Верховском районе»</t>
  </si>
  <si>
    <t>Основное мероприятие "Обучение и переподготовка муниципальных служащих администрации Верховского района"</t>
  </si>
  <si>
    <t>Основное мероприятие "Подготовка муниципальных служащих на курсах повышения квалификации"</t>
  </si>
  <si>
    <t>Основное мероприятие "Совершенствование системы информационно-библиотечного обслуживания"</t>
  </si>
  <si>
    <t>Основное мероприятие "Поощрение лучших работников и учреждений сельской местности"</t>
  </si>
  <si>
    <t>Основное мероприятие "Проведение ремонта, реконструкции и благоустройства воинских захоронений, братских могил и памятных знаков, расположенных на территории района"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</si>
  <si>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</si>
  <si>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51201L4970</t>
  </si>
  <si>
    <t>54101L5190</t>
  </si>
  <si>
    <t>54102L5190</t>
  </si>
  <si>
    <t>54201S1790</t>
  </si>
  <si>
    <t>58002S2410</t>
  </si>
  <si>
    <t>580Е250970</t>
  </si>
  <si>
    <t>58015L0970</t>
  </si>
  <si>
    <t>58003S0850</t>
  </si>
  <si>
    <t>202 15002 05 0000 150</t>
  </si>
  <si>
    <t>202 25497 05 0000 150</t>
  </si>
  <si>
    <t>Основное мероприятие "Проведение культурно-массовых мероприятий, направленных на распространение и укрепление культуры мира, продвижение идеалов взаимопонимания, терпимости, межнациональной солидарности"</t>
  </si>
  <si>
    <t>Мероприятия в области дорожного хозяйства</t>
  </si>
  <si>
    <t>Основное мероприятие "Изготовление печатной продукции (плакаты, памятки, листовки, буклеты, флаеры и т. д.) для населения по вопросам формирования здорового образа жизни, в том числе здорового питания и физической активности"</t>
  </si>
  <si>
    <t>Основное мероприятие "Проведение физкультурно-оздоровительных мероприятий с широким участием населения  различного возраста по месту их жительства, среди работающих, служащих и молодежи (спортивные соревнования, спортивные эстафеты)"</t>
  </si>
  <si>
    <t>202 45303 05 0000 150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</si>
  <si>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</si>
  <si>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202 25190 05 0000 150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</si>
  <si>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</si>
  <si>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Субсидии бюджетам муниципальных районов на создание новых мест в образовательных организациях различных типов для реализации дополнительных общеразвивающих программ всех направленностей</t>
  </si>
  <si>
    <t>202 2 54910 05 0000 150</t>
  </si>
  <si>
    <t>Создание новых мест в образовательных организациях различных типов для реализации дополнительных общеразвивающих программ всех направленностей</t>
  </si>
  <si>
    <t>900E254910</t>
  </si>
  <si>
    <t>Осуществление мероприятий по постановке на кадастровый учет земельных участков на которых расположены бесхозяйственные сибиреязвенные скотомогильники</t>
  </si>
  <si>
    <t>9000070640</t>
  </si>
  <si>
    <t>9000090770</t>
  </si>
  <si>
    <t>Мероприятия по решению вопросов местного значения, инициированных органами местного самоуправления муниципальных образований Орловской области,отобранных путем голосования</t>
  </si>
  <si>
    <t>58002L3040</t>
  </si>
  <si>
    <t>Реализация мероприятий по решению вопросов местного значения, ициированных органами местного самоуправления муниципальных образований Орловской области, отобранных путем голосования в рамкках проекта "Народный бюджет" в Орловской области</t>
  </si>
  <si>
    <t>Организация бесплатного горячего питания обучающихся, получающих начальное общее образование в иуниципальных образовательных организациях</t>
  </si>
  <si>
    <t>Обеспечение питанием обучающихся в образовательных организациях</t>
  </si>
  <si>
    <t>105 0101001 0000 110</t>
  </si>
  <si>
    <t>Налог, взимаемый с налогоплательщиков, выбравших в качестве объекта обложения доходы</t>
  </si>
  <si>
    <t>202 25304 05 0000 150</t>
  </si>
  <si>
    <t>Основное мероприятие "Укрепление материально-технической базы учреждений культуры"</t>
  </si>
  <si>
    <t>54103L5190</t>
  </si>
  <si>
    <t>Ежемесячное денежное вознаграждение за классное руководство</t>
  </si>
  <si>
    <t>111 000000 0000 120</t>
  </si>
  <si>
    <t>111 0105000 0000 120</t>
  </si>
  <si>
    <t>202 25467 05 0000 150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</si>
  <si>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</si>
  <si>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202 25513 05 0000 150</t>
  </si>
  <si>
    <t>Субсидии бюджетам муниципальных районов на развитие сети учреждений культурно-досугового типа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</si>
  <si>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24 ноября 1995 года № 181-ФЗ «О социальной защите инвалидов в Российской Федерации»</t>
  </si>
  <si>
    <t>Основное мероприятие "Информирование населения с целью предотвращения имущественных преступлений,  совершаемых  с использованием информационно-коммуникационных технологий"</t>
  </si>
  <si>
    <t>Основное мероприятие "Проведение мероприятий для детей и молодежи с использованием видеоматериалов"Профилактика экстремизма""</t>
  </si>
  <si>
    <t>541А155190</t>
  </si>
  <si>
    <t>54103L4670</t>
  </si>
  <si>
    <t>Развитие сети учреждений культурно-досугового типа</t>
  </si>
  <si>
    <t>900А155130</t>
  </si>
  <si>
    <t>Обеспечение жильем отдельных категорий граждан, установленных Федеральным законом от 12 января 1995 года № 5-ФЗ "О ветеранах"</t>
  </si>
  <si>
    <t>Основное мероприятие "Реализация федеральной целевой программы "Увековечение памяти погибших при защите Отечества на 2019 - 2024 годы""</t>
  </si>
  <si>
    <t>54202L2990</t>
  </si>
  <si>
    <t>Субсидии</t>
  </si>
  <si>
    <t>Основное мероприятие "Обеспечение функционирования модели персонифицированного учета финансирования дополнительного образования"</t>
  </si>
  <si>
    <t>Основное мероприятие "Создание в общеобразовательных организациях Верховского района, расположенных в сельской местности, условий для занятий физической культурой и спортом"</t>
  </si>
  <si>
    <t>Основное мероприятие "Организация оздоровительной кампании для детей"</t>
  </si>
  <si>
    <t>Основное мероприятие "Информационная поддержка субъектов малого и среднего предпринимательства"</t>
  </si>
  <si>
    <t xml:space="preserve">                                                                                                   Приложение 3</t>
  </si>
  <si>
    <t>Код бюджетной классификации Российской Федерации</t>
  </si>
  <si>
    <t>202 25097 05 0000 150</t>
  </si>
  <si>
    <t>202 25299 05 0000 150</t>
  </si>
  <si>
    <t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</si>
  <si>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Ежемесячное денежное вознаграждение за классное руководство </t>
  </si>
  <si>
    <t>Доходы бюджетов муниципальных районов от возврата бюджетными учреждениями остатков субсидий прошлых лет</t>
  </si>
  <si>
    <t>Доходы бюджетов бюджетной системы Российской Федерации от возврата  остатков субсидий, субвенций и иных межбюджетных трансфертов, имеющих целевое назначение, прошлых лет</t>
  </si>
  <si>
    <t>218 00000 00 0000 000</t>
  </si>
  <si>
    <t>218 05010 05 0000 150</t>
  </si>
  <si>
    <t xml:space="preserve">   Приложение 4</t>
  </si>
  <si>
    <t xml:space="preserve">   Приложение 5</t>
  </si>
  <si>
    <t>Реализация мероприятий по решению вопросов местного значения, ициированных органами местного самоуправления муниципальных образований Орловской области, отобранных путем голосования в рамках проекта "Народный бюджет"</t>
  </si>
  <si>
    <t>Финансовое обеспечение временного социально-бытового обустройства лиц, вынужденно покинувших территорию Украины и временно пребывающих</t>
  </si>
  <si>
    <t>Обеспечение автотранспортом</t>
  </si>
  <si>
    <t>202 19999 05 0000 150</t>
  </si>
  <si>
    <t>Прочие дотации бюджетам муниципальных районов</t>
  </si>
  <si>
    <t>Поощрение за достижение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</si>
  <si>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202 49001 05 0000 150</t>
  </si>
  <si>
    <t>Межбюджетные трансферты, передаваемые бюджетам муниципальных районов, за счет средств резервного фонда Правительства Российской Федерации</t>
  </si>
  <si>
    <t>Мероприятия по организации оздоровительной кампании для детей в рамках муниципальной программы "Развитие системы образования Верховского района на 2022 – 2025 годы"</t>
  </si>
  <si>
    <t xml:space="preserve">Организация оздоровительной кампании для детей </t>
  </si>
  <si>
    <t>Утверждено, тыс. рублей</t>
  </si>
  <si>
    <t>Финансовое обеспечение временного социально-бытового обустройства лиц, вынужденно покинувших территорию Украины и временно пребывающих на территории РФ</t>
  </si>
  <si>
    <t>Субсидии организациям автотранспорта</t>
  </si>
  <si>
    <t xml:space="preserve">                                                                                                   Приложение 6 </t>
  </si>
  <si>
    <t>2026 год</t>
  </si>
  <si>
    <t>512</t>
  </si>
  <si>
    <t>Муниципальная программа «Военно-патриотическое воспитание и формирование гражданственности у молодежи Верховского района Орловской области»</t>
  </si>
  <si>
    <t>Основное мероприятие "Организационные мероприятия"</t>
  </si>
  <si>
    <t>Основное мероприятие "Военно-патриотическое воспитание"</t>
  </si>
  <si>
    <t>Основное мероприятие "Формирование у молодежи высоких морально-психологических и нравственных качеств"</t>
  </si>
  <si>
    <t>Основное мероприятие "Развитие прикладных и спортивно-технических видов спорта"</t>
  </si>
  <si>
    <t>Основное мероприятие "Адресная поддержка"</t>
  </si>
  <si>
    <t>Основное мероприятие "Формирование у молодежи потребности в физическом развитиии, участие в спортивных мероприятиях"</t>
  </si>
  <si>
    <t>Основное мероприятие "Работа со средствами массовой информации"</t>
  </si>
  <si>
    <t>Муниципальная программа «Профилактика правонарушений и укрепление общественной безопасности на территории Верховского района Орловской области на 2024-2026 годы»</t>
  </si>
  <si>
    <t>Основное мероприятие "Создание положительного имиджа МСП"</t>
  </si>
  <si>
    <t>Основное мероприятие "Приведение имеющихся контейнерных площадок для сбора ТКО, на территории сельских поселений района, в эксплуатационное и санитарно - экологическое состояние"</t>
  </si>
  <si>
    <t>Основное мероприятие" Развитие физической культуры и спорта в Верховском районе"</t>
  </si>
  <si>
    <t>Муниципальная программа «Развитие физической культуры и спорта в Верховском районе»</t>
  </si>
  <si>
    <t>Подпрограмма 1"Физкультурно-оздоровительная и спортивно-массовая работа"</t>
  </si>
  <si>
    <t>Основное мероприятие "Организация и проведение районных спортивных мероприятий, посвященных памятным датам и праздникам"</t>
  </si>
  <si>
    <t>Основное мероприятие "Проведение физкультурно-оздоровительных мероприятий по видам спорта(футбол,волейбол,мини-футбол,армрестлинг,легкая атлетика,шахматы,шашки,настольный тенис)"</t>
  </si>
  <si>
    <t>Основное мероприятие "Участие сборныхкоманд по различным видам спорта в областных соревнованиях(согласно положениям по проведению соревнований)"</t>
  </si>
  <si>
    <t>Основное мероприятие "Проведение физкультурных мероприятий Всероссийского физкультурно-спортивного комплекса "Готов к труду и обороне"(ГТО)"</t>
  </si>
  <si>
    <t>Подпрограмма 2"Совершенствование материальной базы"</t>
  </si>
  <si>
    <t>Основное мероприятие "Обеспечение спортсменов района спортивной экипировкой"</t>
  </si>
  <si>
    <t>Основное мероприятие "Укрепление материально-технической базы (приобретение спортивного инвентаря)"</t>
  </si>
  <si>
    <t>Подпрограмма 3"Пропаганда здорового образа жизни"</t>
  </si>
  <si>
    <t>Основное мероприятие "Приобтение плакатов и информационных материалов по вопросам физической культуры и спорта, пропаганда здорового образа жизни"</t>
  </si>
  <si>
    <t>Основное мероприятие "Освещение проблем физической культуры и спорта, здорового образа жизни средствами массовой информации"</t>
  </si>
  <si>
    <t>2027 год</t>
  </si>
  <si>
    <t>Муниципальная программа "Молодежь Верховского района на 2014-2028 годы"</t>
  </si>
  <si>
    <t xml:space="preserve">Подпрограмма 1 «Комплексные меры противодействия злоупотреблению наркотиками и их незаконному обороту на 2016–2028годы» </t>
  </si>
  <si>
    <t>Подпрограмма 2 «Обеспечение жильем молодых семей на 2016–2028 годы»</t>
  </si>
  <si>
    <t>Муниципальная программа «Развитие, поддержка и  популяризация малого и среднего предпринимательства в Верховском районе Орловской области на 2025-2027 годы»</t>
  </si>
  <si>
    <t>Муниципальная программа «Укрепление общественного здоровья среди населения Верховского района на 2025-2027 годы»</t>
  </si>
  <si>
    <t>Муниципальная программа «Улучшение водоснабжения населенных пунктов поселений Верховского района на 2024-2030 годы»</t>
  </si>
  <si>
    <t>202 45179 05 0000 150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</si>
  <si>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</si>
  <si>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202 45050 05 0000 150</t>
  </si>
  <si>
    <t>Межбюджетные трансферты, передаваемые бюджетам муниципальных районов 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</si>
  <si>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Субсидии бюджетам муниципальных районов на поддержку отрасли культуры по модернизации библиотек в части комплектования книжных фондов</t>
  </si>
  <si>
    <t>Муниципальная программа «Развитие системы комплексной безопасности в Верховском районе на 2022-2027 годы»</t>
  </si>
  <si>
    <t>Организация мероприятий при осуществлении деятельности по обращению с животными без владельцев на территории Орловскойобласти</t>
  </si>
  <si>
    <t>Выплата педагогическим работникам муниципальных образовательных организаций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</si>
  <si>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Ежемесячное денежное вознаграждение за классное руководство педагогическим работникам государственных и муниципальных обраховательных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</si>
  <si>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Обеспечение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</t>
  </si>
  <si>
    <t xml:space="preserve">Обеспечение выплат ежемесячного денежного вознаграждения советников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</t>
  </si>
  <si>
    <t>Муниципальная программа "Модернизация коммунальной инфраструктуры"</t>
  </si>
  <si>
    <t>Основное мероприятие "Модернизация коммунальной инфраструктуры"</t>
  </si>
  <si>
    <t>Подпрограма 1 «Развитие отрасли культуры в Верховском  районе на 2018-2027 годы»</t>
  </si>
  <si>
    <t>Совершенствование системы информационно-библиотечного обслуживания</t>
  </si>
  <si>
    <t>Организация мероприятий при осуществлении деятельности по обращению с животными без владельцев на территории Орловской области</t>
  </si>
  <si>
    <t>Муниципальная программа «Модернизация комунальной инфраструктуры"</t>
  </si>
  <si>
    <t>Основное мероприятие "Модернизация комунальной инфраструктуры"</t>
  </si>
  <si>
    <t>Организация оздоровительной кампании для детей в рамках муниципальной программы "Развитие системы образования Верховского района на 2022 – 2027 годы"</t>
  </si>
  <si>
    <t>580Ю653030</t>
  </si>
  <si>
    <t>580Ю650500</t>
  </si>
  <si>
    <t>580Ю651790</t>
  </si>
  <si>
    <t xml:space="preserve"> к Решению Верховского районного Совета народных депутатов</t>
  </si>
  <si>
    <t>2025 год  и на плановый период 2026 и 2027 годов»</t>
  </si>
  <si>
    <t>Приложение 2</t>
  </si>
  <si>
    <t>№32/167-рс от 25 декабря 2024 года "О бюджете Верховского  района на</t>
  </si>
  <si>
    <t>520019Д120</t>
  </si>
  <si>
    <t>Муниципальная программа «Проведение капитального ремонта,ремонта и содержание автомобильных дорог общего пользования местного значения Верховского района на 2024-2028 годы »</t>
  </si>
  <si>
    <t>Основное мероприятие "Капитальный ремонт и ремонт автомобильных дорог местного значения"</t>
  </si>
  <si>
    <t>Муниципальная программа «Проведение капитального ремонта и содержание автомобильных дорог общего пользования местного значения Верховского района на 2024-2028 годы »</t>
  </si>
  <si>
    <t>Возмещения расходов на обеспечение временного социально-бытового обустройства граждан Российской Федерации, иностранных граждан и лиц без гражданства, постоянно проживающих на территориях Украины,а также на территориях субъектов РФ, на которых введены максимальный и средний уровни реагирования ,вынуждено покинувших жилые помещения и находившихся в пунктах временного размещения на территории Верховского района Орловской области</t>
  </si>
  <si>
    <t>Организация и проведения рейтингового голосования по выбору общественных территорий, подлежащих благоустройству в первоочередном порядке, и дизай-проектов общественных территорий</t>
  </si>
  <si>
    <t>Бюджетные ивенстиции в объекты капитального строительства государственной (муниципальную) собственность</t>
  </si>
  <si>
    <t>Бюджетные инвестиции в объекты капитального строительства государственной (муниципальной) собственности</t>
  </si>
  <si>
    <t>1101</t>
  </si>
  <si>
    <t>ФИЗИЧЕСКАЯ КУЛЬТУРА И СПОРТ</t>
  </si>
  <si>
    <t>Мероприятия в области коммунального хозяйства,энергоресурсы водоснабжения</t>
  </si>
  <si>
    <t>Мероприятия в области коммунального хозяйства, энергоресурсы водоснабжения</t>
  </si>
  <si>
    <t>№38/191-рс от 19 августа 2025 года " О внесении изменений в решение</t>
  </si>
  <si>
    <t>Обеспечение деятельности (оказание услуг) учреждений по внешкольной работе с детьми в рамках непрогаммной части районного бюджета</t>
  </si>
  <si>
    <t>Прогнозное поступление доходов в бюджет Верховского района на 2026 год и на плановый период 2027 и 2028 годов</t>
  </si>
  <si>
    <t>2028 год</t>
  </si>
  <si>
    <t>Распределение бюджетных ассигнований по разделам и подразделам классификации расходов бюджета Верховского района на 2026 год и на плановый период 2027 и 2028 годов</t>
  </si>
  <si>
    <t>Распределение бюджетных ассигнований по разделам, подразделам, целевым статьям (муниципальным программам Верховского района и непрограммным направлениям деятельности), группам и подгруппам видов расходов классификации расходов бюджета Верховского района на 2026 год и на плановый период 2027 и 2028 годов</t>
  </si>
  <si>
    <t>Ведомственная структура расходов бюджета Верховского района на 2026 год и на плановый период 2027 и 2028 годов</t>
  </si>
  <si>
    <t>1100</t>
  </si>
  <si>
    <t>Контрольно-счетная палата Верховского района</t>
  </si>
  <si>
    <t>Муниципальная программа «Развитие системы образования Верховского района»</t>
  </si>
  <si>
    <t>Муниципальная программа "Развитие физической культуры и спорта в Верховском районе"</t>
  </si>
  <si>
    <t xml:space="preserve">Подпрограмма 1 «Комплексные меры противодействия злоупотреблению наркотиками и их незаконному обороту на 2016–2028 годы» </t>
  </si>
  <si>
    <t>Физическая культура</t>
  </si>
  <si>
    <t>Источники финансирования дефицита бюджета Верховского района                                                                                                  на 2026 год и на плановый период 2027 и 2028 годов</t>
  </si>
  <si>
    <t>Муниципальная программа «Поддержка социально ориентированных некоммерческих организаций в Верховском районе  на  2026-2028 годы»</t>
  </si>
  <si>
    <t>Основное мероприятие "Проведение культурно-массовых мероприятий,спортивных мероприятий, направленных на распространение и укрепление культуры мира, продвижение идеалов взаимопонимания, терпимости, межнациональной солидарности"</t>
  </si>
  <si>
    <t>Муниципальная программа «Укрепление межнационального и межконфессионального согласия, социальной и культурной адаптации мигрантов, профилактика межнациональных (межэтнических) конфликтов на территории Верховского района» на период с 2026 г. по 2028 г.</t>
  </si>
  <si>
    <t>Основное мероприятие "Разработка проектно-сметной документации"</t>
  </si>
  <si>
    <t>Основное мероприятие "Закупка артезианских насосных агрегатов для скважин"</t>
  </si>
  <si>
    <t>Основное мероприятие "Участие сборных команд по различным видам спорта в областных соревнованиях(согласно положениям по проведению соревнований)"</t>
  </si>
  <si>
    <t>520019Д160</t>
  </si>
  <si>
    <t>Муниципальная программа "Профилактика терроризма  и экстремизма на территории Верховского района на 2026-2030 годы"</t>
  </si>
  <si>
    <t>Основное мероприятие "Организация и проведение тематической недели экстремизма среди молодежи, посвященной Международному Дню толерантности "</t>
  </si>
  <si>
    <t xml:space="preserve"> Муниципальная программа «По устройству и ремонту контейнерных площадок на территории сельских поселений Верховского района на 2019-2026 годы"</t>
  </si>
  <si>
    <t>Основное мероприятие "Организация бесплатного горячего питания обучающихся, получающих начальное общее образование в муниципальных образовательных организациях"</t>
  </si>
  <si>
    <t>Основное мероприятие "Участие сборных команд по различным видам спорта в областных соревнованиях (согласно положениям по проведению соревнований)"</t>
  </si>
  <si>
    <t>Муниципальная программа «По устройству и ремонту контейнерных площадок на территории сельских поселений Верховского района на 2019-2026 годы"</t>
  </si>
  <si>
    <t>Подпрограмма 1 ««О противодействии коррупции
в Верховском районе Орловской области на 2026-2028 годы»</t>
  </si>
  <si>
    <t>Подпрограмма 1 ««О противодействии коррупции в Верховском районе Орловской области на 2026-2028 годы»</t>
  </si>
  <si>
    <t>Подпрограмма 2 "Совершенствование материальной базы"</t>
  </si>
  <si>
    <t>705,1</t>
  </si>
  <si>
    <t>Подпрограмма 2 «Развитие муниципальной службы в Верховском районе на 2026-2028 годы»</t>
  </si>
  <si>
    <t>№ п/п</t>
  </si>
  <si>
    <t>Наименование сельского поселения</t>
  </si>
  <si>
    <t>Утверждено, тыс. руб.</t>
  </si>
  <si>
    <t>Васильевское сельское поселение</t>
  </si>
  <si>
    <t>Галичинское сельское поселение</t>
  </si>
  <si>
    <t>Коньшинское сельское поселение</t>
  </si>
  <si>
    <t>Корсунское сельское поселение</t>
  </si>
  <si>
    <t>Нижне-Жерновское сельское поселение</t>
  </si>
  <si>
    <t>Песоченское сельское поселение</t>
  </si>
  <si>
    <t>Русско- Бродское сельское поселение</t>
  </si>
  <si>
    <t>Скородненское сельское поселение</t>
  </si>
  <si>
    <t>Теляженское сельское поселение</t>
  </si>
  <si>
    <t>Туровское сельское поселение</t>
  </si>
  <si>
    <t>п. Верховье</t>
  </si>
  <si>
    <t xml:space="preserve">                                                                                                   Приложения 13</t>
  </si>
  <si>
    <t>Муниципальная программа «Проведение капитального ремонта и содержание автомобильных дорог общего пользования местного значения Верховского района на 2024-2028 годы»</t>
  </si>
  <si>
    <t xml:space="preserve">                                                                                                   Приложение 14</t>
  </si>
  <si>
    <t>Муниципальная программа «Развитие культуры и искусства, архивного дела, сохранение и реконструкция военно-мемориальных объектов в Верховском районе Орловской области на 2026-2028 годы»</t>
  </si>
  <si>
    <t xml:space="preserve">Подпрограма 2  «Сохранение и реконструкция военно-мемориальных объектов в Верховском районе на 2026-2028 годы» </t>
  </si>
  <si>
    <t xml:space="preserve">Подпрограма 2  «Сохранение и реконструкция военно-мемориальных объектов в Верховском районе на 2026–2028 годы» </t>
  </si>
  <si>
    <t>Муниципальная программа «Развитие и поддержка малого и среднего предпринимательства в Верховском районе Орловской области на 2025 - 2027 годы»</t>
  </si>
  <si>
    <t>Подпрограмма 1 "Физкультурно-оздоровительная и спортивно-массовая работа"</t>
  </si>
  <si>
    <t>Муниципальная программа «Профилактика правонарушений и усиление борьбы с преступностью в Верховском района на 2024-2026 годы"</t>
  </si>
  <si>
    <t>Основное мероприятие "Предотвращение суицидального поведения несовершеннолетних"</t>
  </si>
  <si>
    <t>Основное мероприятие "Предотвращение сексуального насилия среди несовершеннолетних"</t>
  </si>
  <si>
    <t>Иные выплаты населению</t>
  </si>
  <si>
    <t xml:space="preserve">                                                                                                   Приложение 4 </t>
  </si>
  <si>
    <t xml:space="preserve">к Решению Верховского районного Совета народных депутатов                                                                                                                                                                                                      №   42/206-рс  от 25 декабря 2025 года "О бюджете Верховского                                                                                                                                                                                                                                                                         района на 2026 год  и на плановый период 2027 и 2028 годов» </t>
  </si>
  <si>
    <t xml:space="preserve">к Решению Верховского районного Совета народных депутатов                                                                                                                                                                                                      № 42/206-рс  от 25 декабря 2025 года "О бюджете Верховского                                                                                                                                                                                                                                                                         района на 2026 год  и на плановый период 2027 и 2028 годов» </t>
  </si>
  <si>
    <t xml:space="preserve"> к Решению Верховского районного Совета народных депутатов                                                                                                                                                                                                      №   42/206-рс  от 25 декабря 2025 года "О бюджете Верховского                                                                                                                                                                                                                                                                         района на 2026 год  и на плановый период 2027 и 2028 годов» </t>
  </si>
  <si>
    <t xml:space="preserve">                                                        к Решению Верховского районного Совета народных депутатов                                                                                                                                                                                                      №   42/206-рс  от 25 декабря 2025 года "О бюджете Верховского                                                                                                                                                                                                                                                                         района на 2026 год  и на плановый период 2027 и 2028 годов» </t>
  </si>
  <si>
    <t xml:space="preserve">  к Решению Верховского районного Совета народных депутатов                                                                                                                                                                                                      №   42/206-рс  от 25 декабря 2025 года "О бюджете Верховского                                                                                                                                                                                                                                                                         района на 2026 год  и на плановый период 2027 и 2028 годов» </t>
  </si>
  <si>
    <t xml:space="preserve">                                                       к Решению Верховского районного Совета народных депутатов                                                                                                                                                                                                      №   42/206-рс  от 25 декабря 2025 года "О бюджете Верховского                                                                                                                                                                                                                                                                         района на 2026 год  и на плановый период 2027 и 2028 годов» </t>
  </si>
  <si>
    <t xml:space="preserve">                                                                                                   Приложение 1 </t>
  </si>
  <si>
    <t xml:space="preserve">                                                                                                   Приложение 2 </t>
  </si>
  <si>
    <t xml:space="preserve">                                                                                                   Приложение 3 </t>
  </si>
  <si>
    <t xml:space="preserve">                                                                                                   Приложение 5</t>
  </si>
  <si>
    <t xml:space="preserve">                                                                                                   Приложение 7 </t>
  </si>
  <si>
    <t xml:space="preserve">                                                                                                   Приложение 8 </t>
  </si>
  <si>
    <t xml:space="preserve">                                                                                                   Приложение 9 </t>
  </si>
  <si>
    <t>Муниципальная программа «Обеспечение безопасности дорожного движения на территории Верховского района на 2026 год»"</t>
  </si>
  <si>
    <t>Основное мероприятие "Организация деятельности и методическое обеспечение отрядов ЮИД в школах района"</t>
  </si>
  <si>
    <t>Муниципальная программа «Обеспечение безопасности дорожного движения на территории Верховского района на 2026 год»</t>
  </si>
  <si>
    <t>Распределение межбюджетных трансфертов на организацию и проведение рейтингового голосования по выбору общественных территорий, подлежащих благоустройству в первоочередном порядке, и дизай-проектов общественных территорий на 2026 год и на плановый период 2027 и 2028 годов</t>
  </si>
  <si>
    <t xml:space="preserve">                                                                                                   Приложение 10 </t>
  </si>
  <si>
    <t>Организация временной занятости несовершеннолетних граждан в возрасте от 14 до 18 лет в свободное от учебы время</t>
  </si>
  <si>
    <t>Реализация превентивных мер по снижению производственного травматизма и профессиональной заболеваемости</t>
  </si>
  <si>
    <t xml:space="preserve">                                                       к Решению Верховского районного Совета народных депутатов                                                                                                                                                                                                      № 51/-рс  от 18 августа 2026 года "О вненсении изменений в ршение                                                                                                                                                                                                                                                           № 42/206-рс от  25 декабря 2025 года "О бюджете Верховского                                                                                                                                                                                                                                                                         района на 2026 год  и на плановый период 2027 и 2028 годов"" </t>
  </si>
  <si>
    <t xml:space="preserve">                                                       к Решению Верховского районного Совета народных депутатов                                                                                                                                                                                                      №  42/206-рс  от 25 декабря 2025 года "О бюджете Верховского                                                                                                                                                                                                                                                                         района на 2026 год  и на плановый период 2027 и 2028 годов" </t>
  </si>
  <si>
    <t>Распределение дотации на поддержку мер по обеспечению сбалансированности бюджетов   поселений Верховского района на 2026 год и на плановый период 2027 и 2028 годов</t>
  </si>
  <si>
    <t xml:space="preserve">                                                                                                  Приложение 10</t>
  </si>
  <si>
    <t>Распределение межбюджетных трансфертов на организацию временной занятости несовершеннолетних граждан в возрасте от 14 до 18 лет в свободное от учебы время                                          на 2026 год и на плановый период 2027 и 2028 годов</t>
  </si>
  <si>
    <t xml:space="preserve"> к Решению Верховского районного Совета народных депутатов                                                                                                                                                                                                      № 51/-рс  от 18 августа 2026 года "О вненсении изменений в ршение                                                                                                                                                                                                                                                           № 42/206-рс от  25 декабря 2025 года "О бюджете Верховского                                                                                                                                                                                                                                                                         района на 2026 год  и на плановый период 2027 и 2028 годов"" </t>
  </si>
  <si>
    <t xml:space="preserve">Распределение бюджетных ассигнований по целевым статьям (муниципальным программам Верховского района и непрограммным направлениям деятельности),                                                                                                                                                                            группам видов расходов классификации расходов бюджета Верховского района 
на 2026 год и на плановый период 2027 и 2028 годов
</t>
  </si>
  <si>
    <t xml:space="preserve">                                                                                                   Приложение 8</t>
  </si>
  <si>
    <t>Поступление доходов и распределение бюджетных ассигнований Дорожного фонда                        Верховского района  на 2026 год и на плановый период 2027 и 2028 годов</t>
  </si>
  <si>
    <t>Налоговые доходы Дорожного фонда Верховского района (акцизы на нефтепродукты)</t>
  </si>
  <si>
    <t>Субсидии бюджетам субъектов Российской Федерации на бюджетные инвестиции в объекты капитального строительства государственной собственности субъектов Российской Федерации (объекты капитального строительства собственности муниципальных образований)</t>
  </si>
  <si>
    <t>Всего расходы</t>
  </si>
  <si>
    <t>Строительство, реконструкция, капитальный ремонт, ремонт и содержание автомобильных дорог общего пользования местного значения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</si>
</sst>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00"/>
    <numFmt numFmtId="165" formatCode="#,##0.0"/>
    <numFmt numFmtId="166" formatCode="0.00000"/>
    <numFmt numFmtId="167" formatCode="0.0"/>
    <numFmt numFmtId="168" formatCode="0.000"/>
  </numFmts>
  <fonts count="4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  <font>
      <b/>
      <sz val="11"/>
      <color indexed="8"/>
      <name val="Times New Roman"/>
      <family val="1"/>
      <charset val="204"/>
    </font>
    <font>
      <b/>
      <sz val="11"/>
      <name val="Arial Cyr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3"/>
      <name val="Arial"/>
      <family val="2"/>
      <charset val="204"/>
    </font>
    <font>
      <b/>
      <sz val="10"/>
      <name val="Arial"/>
      <family val="2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rgb="FF000000"/>
      <name val="Arial Cyr"/>
    </font>
    <font>
      <b/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  <family val="2"/>
    </font>
    <font>
      <sz val="8"/>
      <color rgb="FF000000"/>
      <name val="Arial"/>
      <family val="2"/>
      <charset val="204"/>
    </font>
    <font>
      <sz val="10"/>
      <color rgb="FF000000"/>
      <name val="Arial Cyr"/>
      <family val="2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36">
    <xf numFmtId="0" fontId="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1" fillId="3" borderId="0"/>
    <xf numFmtId="0" fontId="21" fillId="0" borderId="12">
      <alignment horizontal="center" vertical="center" wrapText="1"/>
    </xf>
    <xf numFmtId="0" fontId="21" fillId="0" borderId="0"/>
    <xf numFmtId="0" fontId="21" fillId="0" borderId="0">
      <alignment wrapText="1"/>
    </xf>
    <xf numFmtId="0" fontId="22" fillId="0" borderId="13">
      <alignment horizontal="right"/>
    </xf>
    <xf numFmtId="0" fontId="21" fillId="3" borderId="0">
      <alignment shrinkToFit="1"/>
    </xf>
    <xf numFmtId="4" fontId="22" fillId="4" borderId="13">
      <alignment horizontal="right" vertical="top" shrinkToFit="1"/>
    </xf>
    <xf numFmtId="4" fontId="22" fillId="5" borderId="13">
      <alignment horizontal="right" vertical="top" shrinkToFit="1"/>
    </xf>
    <xf numFmtId="0" fontId="23" fillId="0" borderId="0">
      <alignment horizontal="center"/>
    </xf>
    <xf numFmtId="0" fontId="21" fillId="0" borderId="0">
      <alignment horizontal="right"/>
    </xf>
    <xf numFmtId="0" fontId="21" fillId="0" borderId="0">
      <alignment horizontal="left" wrapText="1"/>
    </xf>
    <xf numFmtId="0" fontId="22" fillId="0" borderId="12">
      <alignment vertical="top" wrapText="1"/>
    </xf>
    <xf numFmtId="0" fontId="24" fillId="0" borderId="12">
      <alignment vertical="top" wrapText="1"/>
    </xf>
    <xf numFmtId="1" fontId="21" fillId="0" borderId="12">
      <alignment horizontal="left" vertical="top" wrapText="1" indent="2"/>
    </xf>
    <xf numFmtId="0" fontId="25" fillId="0" borderId="14">
      <alignment horizontal="left" wrapText="1" indent="2"/>
    </xf>
    <xf numFmtId="1" fontId="21" fillId="0" borderId="12">
      <alignment horizontal="center" vertical="top" shrinkToFit="1"/>
    </xf>
    <xf numFmtId="1" fontId="26" fillId="0" borderId="12">
      <alignment horizontal="center" vertical="top" shrinkToFit="1"/>
    </xf>
    <xf numFmtId="0" fontId="21" fillId="3" borderId="0">
      <alignment horizontal="center"/>
    </xf>
    <xf numFmtId="4" fontId="22" fillId="4" borderId="12">
      <alignment horizontal="right" vertical="top" shrinkToFit="1"/>
    </xf>
    <xf numFmtId="4" fontId="22" fillId="0" borderId="12">
      <alignment horizontal="right" vertical="top" shrinkToFit="1"/>
    </xf>
    <xf numFmtId="4" fontId="21" fillId="0" borderId="12">
      <alignment horizontal="right" vertical="top" shrinkToFit="1"/>
    </xf>
    <xf numFmtId="4" fontId="22" fillId="5" borderId="12">
      <alignment horizontal="right" vertical="top" shrinkToFit="1"/>
    </xf>
    <xf numFmtId="49" fontId="25" fillId="0" borderId="12">
      <alignment horizontal="center"/>
    </xf>
    <xf numFmtId="4" fontId="27" fillId="0" borderId="12">
      <alignment vertical="center" shrinkToFit="1"/>
    </xf>
    <xf numFmtId="0" fontId="16" fillId="0" borderId="0" applyNumberFormat="0" applyFill="0" applyBorder="0" applyAlignment="0" applyProtection="0">
      <alignment vertical="top"/>
      <protection locked="0"/>
    </xf>
    <xf numFmtId="0" fontId="7" fillId="2" borderId="0"/>
    <xf numFmtId="0" fontId="20" fillId="0" borderId="0"/>
    <xf numFmtId="0" fontId="28" fillId="0" borderId="0"/>
    <xf numFmtId="0" fontId="7" fillId="0" borderId="0"/>
    <xf numFmtId="0" fontId="19" fillId="0" borderId="0"/>
  </cellStyleXfs>
  <cellXfs count="394">
    <xf numFmtId="0" fontId="0" fillId="0" borderId="0" xfId="0"/>
    <xf numFmtId="164" fontId="0" fillId="0" borderId="0" xfId="0" applyNumberFormat="1"/>
    <xf numFmtId="49" fontId="29" fillId="0" borderId="2" xfId="0" applyNumberFormat="1" applyFont="1" applyBorder="1" applyAlignment="1">
      <alignment horizontal="center" vertical="center" wrapText="1"/>
    </xf>
    <xf numFmtId="0" fontId="30" fillId="0" borderId="2" xfId="0" applyFont="1" applyBorder="1" applyAlignment="1">
      <alignment vertical="center" wrapText="1"/>
    </xf>
    <xf numFmtId="49" fontId="30" fillId="0" borderId="2" xfId="0" applyNumberFormat="1" applyFont="1" applyBorder="1" applyAlignment="1">
      <alignment horizontal="center" vertical="center" wrapText="1"/>
    </xf>
    <xf numFmtId="0" fontId="29" fillId="6" borderId="2" xfId="0" applyFont="1" applyFill="1" applyBorder="1" applyAlignment="1">
      <alignment vertical="center" wrapText="1"/>
    </xf>
    <xf numFmtId="0" fontId="30" fillId="6" borderId="2" xfId="0" applyFont="1" applyFill="1" applyBorder="1" applyAlignment="1">
      <alignment vertical="center" wrapText="1"/>
    </xf>
    <xf numFmtId="0" fontId="31" fillId="6" borderId="2" xfId="0" applyFont="1" applyFill="1" applyBorder="1" applyAlignment="1">
      <alignment vertical="center" wrapText="1"/>
    </xf>
    <xf numFmtId="0" fontId="3" fillId="0" borderId="0" xfId="0" applyFont="1" applyAlignment="1"/>
    <xf numFmtId="0" fontId="30" fillId="0" borderId="2" xfId="0" applyFont="1" applyBorder="1" applyAlignment="1">
      <alignment horizontal="justify" vertical="center" wrapText="1"/>
    </xf>
    <xf numFmtId="49" fontId="0" fillId="0" borderId="0" xfId="0" applyNumberFormat="1"/>
    <xf numFmtId="0" fontId="29" fillId="0" borderId="2" xfId="0" applyFont="1" applyBorder="1" applyAlignment="1">
      <alignment horizontal="justify" vertical="center" wrapText="1"/>
    </xf>
    <xf numFmtId="0" fontId="29" fillId="0" borderId="2" xfId="0" applyFont="1" applyBorder="1" applyAlignment="1">
      <alignment horizontal="left" vertical="center" wrapText="1"/>
    </xf>
    <xf numFmtId="0" fontId="5" fillId="0" borderId="0" xfId="0" applyFont="1"/>
    <xf numFmtId="0" fontId="3" fillId="0" borderId="0" xfId="0" applyFont="1"/>
    <xf numFmtId="0" fontId="6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164" fontId="31" fillId="6" borderId="0" xfId="0" applyNumberFormat="1" applyFont="1" applyFill="1" applyBorder="1" applyAlignment="1">
      <alignment horizontal="center" vertical="center" wrapText="1"/>
    </xf>
    <xf numFmtId="49" fontId="30" fillId="0" borderId="2" xfId="0" applyNumberFormat="1" applyFont="1" applyBorder="1" applyAlignment="1">
      <alignment horizontal="center" vertical="center" wrapText="1"/>
    </xf>
    <xf numFmtId="164" fontId="30" fillId="6" borderId="0" xfId="0" applyNumberFormat="1" applyFont="1" applyFill="1" applyBorder="1" applyAlignment="1">
      <alignment horizontal="center" vertical="center" wrapText="1"/>
    </xf>
    <xf numFmtId="0" fontId="30" fillId="6" borderId="2" xfId="0" applyFont="1" applyFill="1" applyBorder="1" applyAlignment="1">
      <alignment horizontal="justify" vertical="center" wrapText="1"/>
    </xf>
    <xf numFmtId="0" fontId="30" fillId="6" borderId="2" xfId="0" applyFont="1" applyFill="1" applyBorder="1" applyAlignment="1">
      <alignment wrapText="1"/>
    </xf>
    <xf numFmtId="164" fontId="29" fillId="6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/>
    <xf numFmtId="0" fontId="32" fillId="6" borderId="2" xfId="0" applyFont="1" applyFill="1" applyBorder="1" applyAlignment="1">
      <alignment wrapText="1"/>
    </xf>
    <xf numFmtId="0" fontId="32" fillId="6" borderId="2" xfId="35" quotePrefix="1" applyFont="1" applyFill="1" applyBorder="1" applyAlignment="1">
      <alignment wrapText="1"/>
    </xf>
    <xf numFmtId="0" fontId="32" fillId="6" borderId="2" xfId="0" applyFont="1" applyFill="1" applyBorder="1" applyAlignment="1">
      <alignment horizontal="left" vertical="center" wrapText="1"/>
    </xf>
    <xf numFmtId="0" fontId="32" fillId="6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 wrapText="1"/>
    </xf>
    <xf numFmtId="0" fontId="30" fillId="6" borderId="2" xfId="0" applyFont="1" applyFill="1" applyBorder="1" applyAlignment="1">
      <alignment horizontal="center" wrapText="1"/>
    </xf>
    <xf numFmtId="49" fontId="1" fillId="6" borderId="2" xfId="0" applyNumberFormat="1" applyFont="1" applyFill="1" applyBorder="1" applyAlignment="1">
      <alignment horizontal="center" wrapText="1"/>
    </xf>
    <xf numFmtId="49" fontId="30" fillId="6" borderId="2" xfId="0" applyNumberFormat="1" applyFont="1" applyFill="1" applyBorder="1" applyAlignment="1">
      <alignment horizontal="center" wrapText="1"/>
    </xf>
    <xf numFmtId="49" fontId="2" fillId="6" borderId="2" xfId="0" applyNumberFormat="1" applyFont="1" applyFill="1" applyBorder="1" applyAlignment="1">
      <alignment horizontal="center" wrapText="1"/>
    </xf>
    <xf numFmtId="165" fontId="30" fillId="6" borderId="2" xfId="0" applyNumberFormat="1" applyFont="1" applyFill="1" applyBorder="1" applyAlignment="1">
      <alignment horizontal="center" wrapText="1"/>
    </xf>
    <xf numFmtId="164" fontId="30" fillId="6" borderId="2" xfId="0" applyNumberFormat="1" applyFont="1" applyFill="1" applyBorder="1" applyAlignment="1">
      <alignment horizontal="center" wrapText="1"/>
    </xf>
    <xf numFmtId="0" fontId="32" fillId="0" borderId="0" xfId="0" applyFont="1"/>
    <xf numFmtId="164" fontId="32" fillId="6" borderId="0" xfId="0" applyNumberFormat="1" applyFont="1" applyFill="1"/>
    <xf numFmtId="0" fontId="32" fillId="6" borderId="0" xfId="0" applyFont="1" applyFill="1"/>
    <xf numFmtId="164" fontId="2" fillId="6" borderId="0" xfId="0" applyNumberFormat="1" applyFont="1" applyFill="1"/>
    <xf numFmtId="0" fontId="2" fillId="6" borderId="0" xfId="0" applyFont="1" applyFill="1"/>
    <xf numFmtId="165" fontId="32" fillId="6" borderId="0" xfId="0" applyNumberFormat="1" applyFont="1" applyFill="1"/>
    <xf numFmtId="164" fontId="33" fillId="6" borderId="0" xfId="0" applyNumberFormat="1" applyFont="1" applyFill="1"/>
    <xf numFmtId="0" fontId="33" fillId="6" borderId="0" xfId="0" applyFont="1" applyFill="1"/>
    <xf numFmtId="164" fontId="5" fillId="6" borderId="0" xfId="0" applyNumberFormat="1" applyFont="1" applyFill="1"/>
    <xf numFmtId="0" fontId="5" fillId="6" borderId="0" xfId="0" applyFont="1" applyFill="1"/>
    <xf numFmtId="164" fontId="32" fillId="6" borderId="0" xfId="0" applyNumberFormat="1" applyFont="1" applyFill="1" applyBorder="1"/>
    <xf numFmtId="164" fontId="32" fillId="6" borderId="0" xfId="0" applyNumberFormat="1" applyFont="1" applyFill="1" applyAlignment="1">
      <alignment vertical="center"/>
    </xf>
    <xf numFmtId="0" fontId="32" fillId="6" borderId="0" xfId="0" applyFont="1" applyFill="1" applyAlignment="1">
      <alignment vertical="center"/>
    </xf>
    <xf numFmtId="0" fontId="32" fillId="6" borderId="0" xfId="0" applyFont="1" applyFill="1" applyBorder="1"/>
    <xf numFmtId="49" fontId="32" fillId="6" borderId="0" xfId="0" applyNumberFormat="1" applyFont="1" applyFill="1" applyBorder="1" applyAlignment="1">
      <alignment horizontal="center"/>
    </xf>
    <xf numFmtId="0" fontId="32" fillId="6" borderId="0" xfId="0" applyFont="1" applyFill="1" applyBorder="1" applyAlignment="1">
      <alignment horizontal="center"/>
    </xf>
    <xf numFmtId="164" fontId="32" fillId="6" borderId="0" xfId="0" applyNumberFormat="1" applyFont="1" applyFill="1" applyBorder="1" applyAlignment="1">
      <alignment horizontal="center"/>
    </xf>
    <xf numFmtId="0" fontId="32" fillId="6" borderId="0" xfId="0" applyFont="1" applyFill="1" applyAlignment="1">
      <alignment horizontal="center"/>
    </xf>
    <xf numFmtId="49" fontId="32" fillId="6" borderId="0" xfId="0" applyNumberFormat="1" applyFont="1" applyFill="1" applyAlignment="1">
      <alignment horizontal="center"/>
    </xf>
    <xf numFmtId="164" fontId="32" fillId="6" borderId="0" xfId="0" applyNumberFormat="1" applyFont="1" applyFill="1" applyAlignment="1">
      <alignment horizontal="center"/>
    </xf>
    <xf numFmtId="164" fontId="32" fillId="6" borderId="2" xfId="0" applyNumberFormat="1" applyFont="1" applyFill="1" applyBorder="1" applyAlignment="1">
      <alignment horizontal="center"/>
    </xf>
    <xf numFmtId="0" fontId="29" fillId="6" borderId="2" xfId="0" applyFont="1" applyFill="1" applyBorder="1" applyAlignment="1">
      <alignment horizontal="left" vertical="center" wrapText="1"/>
    </xf>
    <xf numFmtId="166" fontId="3" fillId="0" borderId="3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0" fontId="3" fillId="0" borderId="0" xfId="0" applyFont="1" applyBorder="1" applyAlignment="1">
      <alignment wrapText="1"/>
    </xf>
    <xf numFmtId="0" fontId="1" fillId="6" borderId="2" xfId="0" applyFont="1" applyFill="1" applyBorder="1" applyAlignment="1">
      <alignment horizontal="left" vertical="top" wrapText="1"/>
    </xf>
    <xf numFmtId="0" fontId="33" fillId="6" borderId="2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30" fillId="0" borderId="2" xfId="0" applyFont="1" applyBorder="1" applyAlignment="1">
      <alignment horizontal="center" vertical="center" wrapText="1"/>
    </xf>
    <xf numFmtId="0" fontId="33" fillId="6" borderId="0" xfId="0" applyFont="1" applyFill="1" applyBorder="1"/>
    <xf numFmtId="164" fontId="3" fillId="0" borderId="0" xfId="0" applyNumberFormat="1" applyFont="1" applyBorder="1" applyAlignment="1">
      <alignment wrapText="1"/>
    </xf>
    <xf numFmtId="164" fontId="3" fillId="0" borderId="3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left" wrapText="1"/>
    </xf>
    <xf numFmtId="0" fontId="30" fillId="0" borderId="2" xfId="20" applyNumberFormat="1" applyFont="1" applyBorder="1" applyAlignment="1" applyProtection="1">
      <alignment wrapText="1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2" xfId="0" applyFont="1" applyBorder="1" applyAlignment="1">
      <alignment horizontal="left" wrapText="1"/>
    </xf>
    <xf numFmtId="0" fontId="32" fillId="0" borderId="0" xfId="0" applyFont="1" applyAlignment="1">
      <alignment wrapText="1"/>
    </xf>
    <xf numFmtId="0" fontId="8" fillId="6" borderId="2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 wrapText="1"/>
    </xf>
    <xf numFmtId="164" fontId="1" fillId="6" borderId="2" xfId="0" applyNumberFormat="1" applyFont="1" applyFill="1" applyBorder="1" applyAlignment="1">
      <alignment wrapText="1"/>
    </xf>
    <xf numFmtId="0" fontId="29" fillId="0" borderId="2" xfId="0" applyFont="1" applyBorder="1" applyAlignment="1">
      <alignment horizontal="center" vertical="center" wrapText="1"/>
    </xf>
    <xf numFmtId="49" fontId="29" fillId="6" borderId="2" xfId="0" applyNumberFormat="1" applyFont="1" applyFill="1" applyBorder="1" applyAlignment="1">
      <alignment horizontal="center" wrapText="1"/>
    </xf>
    <xf numFmtId="0" fontId="29" fillId="6" borderId="2" xfId="0" applyFont="1" applyFill="1" applyBorder="1" applyAlignment="1">
      <alignment horizontal="center" wrapText="1"/>
    </xf>
    <xf numFmtId="0" fontId="3" fillId="6" borderId="0" xfId="0" applyFont="1" applyFill="1" applyAlignment="1">
      <alignment wrapText="1"/>
    </xf>
    <xf numFmtId="0" fontId="6" fillId="6" borderId="3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49" fontId="30" fillId="6" borderId="16" xfId="28" applyNumberFormat="1" applyFont="1" applyFill="1" applyBorder="1" applyProtection="1">
      <alignment horizontal="center"/>
    </xf>
    <xf numFmtId="49" fontId="30" fillId="6" borderId="12" xfId="28" applyNumberFormat="1" applyFont="1" applyFill="1" applyProtection="1">
      <alignment horizontal="center"/>
    </xf>
    <xf numFmtId="0" fontId="2" fillId="6" borderId="2" xfId="0" applyNumberFormat="1" applyFont="1" applyFill="1" applyBorder="1" applyAlignment="1">
      <alignment horizontal="center" wrapText="1"/>
    </xf>
    <xf numFmtId="49" fontId="4" fillId="6" borderId="2" xfId="0" applyNumberFormat="1" applyFont="1" applyFill="1" applyBorder="1" applyAlignment="1">
      <alignment horizontal="center" wrapText="1"/>
    </xf>
    <xf numFmtId="0" fontId="3" fillId="6" borderId="0" xfId="0" applyFont="1" applyFill="1" applyAlignment="1">
      <alignment horizontal="center" wrapText="1"/>
    </xf>
    <xf numFmtId="0" fontId="5" fillId="6" borderId="0" xfId="0" applyFont="1" applyFill="1" applyAlignment="1">
      <alignment horizontal="center" wrapText="1"/>
    </xf>
    <xf numFmtId="0" fontId="3" fillId="6" borderId="0" xfId="0" applyFont="1" applyFill="1" applyAlignment="1">
      <alignment horizontal="center"/>
    </xf>
    <xf numFmtId="0" fontId="1" fillId="6" borderId="4" xfId="0" applyFont="1" applyFill="1" applyBorder="1" applyAlignment="1">
      <alignment horizontal="center" wrapText="1"/>
    </xf>
    <xf numFmtId="0" fontId="0" fillId="6" borderId="0" xfId="0" applyFill="1"/>
    <xf numFmtId="0" fontId="3" fillId="6" borderId="0" xfId="0" applyFont="1" applyFill="1" applyAlignment="1"/>
    <xf numFmtId="164" fontId="1" fillId="6" borderId="2" xfId="0" applyNumberFormat="1" applyFont="1" applyFill="1" applyBorder="1" applyAlignment="1">
      <alignment horizontal="center" wrapText="1"/>
    </xf>
    <xf numFmtId="164" fontId="1" fillId="6" borderId="0" xfId="0" applyNumberFormat="1" applyFont="1" applyFill="1"/>
    <xf numFmtId="0" fontId="1" fillId="6" borderId="0" xfId="0" applyFont="1" applyFill="1"/>
    <xf numFmtId="0" fontId="1" fillId="6" borderId="2" xfId="0" applyFont="1" applyFill="1" applyBorder="1" applyAlignment="1">
      <alignment wrapText="1"/>
    </xf>
    <xf numFmtId="0" fontId="1" fillId="6" borderId="2" xfId="0" applyFont="1" applyFill="1" applyBorder="1" applyAlignment="1">
      <alignment vertical="center" wrapText="1"/>
    </xf>
    <xf numFmtId="164" fontId="1" fillId="0" borderId="0" xfId="0" applyNumberFormat="1" applyFont="1"/>
    <xf numFmtId="0" fontId="1" fillId="6" borderId="2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justify" vertical="center" wrapText="1"/>
    </xf>
    <xf numFmtId="0" fontId="32" fillId="6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1" fillId="6" borderId="0" xfId="0" applyFont="1" applyFill="1" applyAlignment="1">
      <alignment horizontal="center" wrapText="1"/>
    </xf>
    <xf numFmtId="0" fontId="35" fillId="6" borderId="0" xfId="0" applyFont="1" applyFill="1"/>
    <xf numFmtId="0" fontId="1" fillId="6" borderId="0" xfId="0" applyFont="1" applyFill="1" applyAlignment="1">
      <alignment wrapText="1"/>
    </xf>
    <xf numFmtId="0" fontId="30" fillId="6" borderId="2" xfId="0" applyFont="1" applyFill="1" applyBorder="1" applyAlignment="1">
      <alignment horizontal="left" vertical="center" wrapText="1"/>
    </xf>
    <xf numFmtId="0" fontId="10" fillId="6" borderId="0" xfId="0" applyFont="1" applyFill="1" applyAlignment="1">
      <alignment horizontal="right" wrapText="1"/>
    </xf>
    <xf numFmtId="164" fontId="10" fillId="6" borderId="0" xfId="0" applyNumberFormat="1" applyFont="1" applyFill="1" applyAlignment="1">
      <alignment horizontal="right" wrapText="1"/>
    </xf>
    <xf numFmtId="0" fontId="12" fillId="6" borderId="3" xfId="0" applyFont="1" applyFill="1" applyBorder="1" applyAlignment="1">
      <alignment horizontal="center"/>
    </xf>
    <xf numFmtId="164" fontId="12" fillId="6" borderId="3" xfId="0" applyNumberFormat="1" applyFont="1" applyFill="1" applyBorder="1" applyAlignment="1">
      <alignment horizontal="center"/>
    </xf>
    <xf numFmtId="0" fontId="2" fillId="6" borderId="0" xfId="0" applyFont="1" applyFill="1" applyAlignment="1">
      <alignment horizontal="center" vertical="center" wrapText="1"/>
    </xf>
    <xf numFmtId="0" fontId="0" fillId="6" borderId="0" xfId="0" applyFont="1" applyFill="1" applyAlignment="1">
      <alignment horizontal="center" vertical="center" wrapText="1"/>
    </xf>
    <xf numFmtId="0" fontId="3" fillId="6" borderId="2" xfId="0" applyFont="1" applyFill="1" applyBorder="1" applyAlignment="1">
      <alignment horizontal="center"/>
    </xf>
    <xf numFmtId="0" fontId="3" fillId="6" borderId="2" xfId="0" applyFont="1" applyFill="1" applyBorder="1"/>
    <xf numFmtId="0" fontId="3" fillId="6" borderId="2" xfId="0" applyNumberFormat="1" applyFont="1" applyFill="1" applyBorder="1" applyAlignment="1">
      <alignment horizontal="center" wrapText="1"/>
    </xf>
    <xf numFmtId="0" fontId="3" fillId="6" borderId="0" xfId="0" applyFont="1" applyFill="1"/>
    <xf numFmtId="0" fontId="3" fillId="6" borderId="2" xfId="0" applyFont="1" applyFill="1" applyBorder="1" applyAlignment="1">
      <alignment horizontal="center" wrapText="1"/>
    </xf>
    <xf numFmtId="0" fontId="3" fillId="6" borderId="2" xfId="0" applyFont="1" applyFill="1" applyBorder="1" applyAlignment="1">
      <alignment wrapText="1"/>
    </xf>
    <xf numFmtId="49" fontId="3" fillId="6" borderId="2" xfId="0" applyNumberFormat="1" applyFont="1" applyFill="1" applyBorder="1" applyAlignment="1">
      <alignment horizontal="center" wrapText="1"/>
    </xf>
    <xf numFmtId="0" fontId="36" fillId="6" borderId="2" xfId="0" applyFont="1" applyFill="1" applyBorder="1" applyAlignment="1">
      <alignment horizontal="justify" vertical="center"/>
    </xf>
    <xf numFmtId="0" fontId="3" fillId="6" borderId="2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justify" vertical="center" wrapText="1"/>
    </xf>
    <xf numFmtId="0" fontId="10" fillId="6" borderId="2" xfId="0" applyFont="1" applyFill="1" applyBorder="1" applyAlignment="1">
      <alignment horizontal="center" wrapText="1"/>
    </xf>
    <xf numFmtId="0" fontId="10" fillId="6" borderId="2" xfId="0" applyFont="1" applyFill="1" applyBorder="1" applyAlignment="1">
      <alignment wrapText="1"/>
    </xf>
    <xf numFmtId="164" fontId="10" fillId="6" borderId="2" xfId="0" applyNumberFormat="1" applyFont="1" applyFill="1" applyBorder="1" applyAlignment="1">
      <alignment horizontal="center"/>
    </xf>
    <xf numFmtId="0" fontId="13" fillId="6" borderId="0" xfId="0" applyFont="1" applyFill="1"/>
    <xf numFmtId="0" fontId="10" fillId="6" borderId="0" xfId="0" applyFont="1" applyFill="1" applyAlignment="1">
      <alignment horizontal="center" wrapText="1"/>
    </xf>
    <xf numFmtId="0" fontId="10" fillId="6" borderId="0" xfId="0" applyFont="1" applyFill="1"/>
    <xf numFmtId="164" fontId="10" fillId="6" borderId="0" xfId="0" applyNumberFormat="1" applyFont="1" applyFill="1" applyAlignment="1">
      <alignment horizontal="center"/>
    </xf>
    <xf numFmtId="0" fontId="13" fillId="6" borderId="0" xfId="0" applyFont="1" applyFill="1" applyAlignment="1">
      <alignment horizontal="center" wrapText="1"/>
    </xf>
    <xf numFmtId="164" fontId="13" fillId="6" borderId="0" xfId="0" applyNumberFormat="1" applyFont="1" applyFill="1" applyAlignment="1">
      <alignment horizontal="center"/>
    </xf>
    <xf numFmtId="0" fontId="0" fillId="6" borderId="0" xfId="0" applyFill="1" applyAlignment="1">
      <alignment horizontal="center" wrapText="1"/>
    </xf>
    <xf numFmtId="164" fontId="0" fillId="6" borderId="0" xfId="0" applyNumberFormat="1" applyFill="1" applyAlignment="1">
      <alignment horizontal="center"/>
    </xf>
    <xf numFmtId="49" fontId="0" fillId="6" borderId="0" xfId="0" applyNumberFormat="1" applyFill="1" applyAlignment="1">
      <alignment horizontal="right"/>
    </xf>
    <xf numFmtId="49" fontId="0" fillId="6" borderId="0" xfId="0" applyNumberFormat="1" applyFill="1"/>
    <xf numFmtId="0" fontId="0" fillId="6" borderId="0" xfId="0" applyFill="1" applyAlignment="1">
      <alignment horizontal="center"/>
    </xf>
    <xf numFmtId="1" fontId="30" fillId="6" borderId="12" xfId="21" applyNumberFormat="1" applyFont="1" applyFill="1" applyAlignment="1" applyProtection="1">
      <alignment horizontal="center" shrinkToFit="1"/>
    </xf>
    <xf numFmtId="0" fontId="29" fillId="6" borderId="12" xfId="18" applyNumberFormat="1" applyFont="1" applyFill="1" applyProtection="1">
      <alignment vertical="top" wrapText="1"/>
    </xf>
    <xf numFmtId="0" fontId="30" fillId="6" borderId="2" xfId="20" applyNumberFormat="1" applyFont="1" applyFill="1" applyBorder="1" applyAlignment="1" applyProtection="1">
      <alignment wrapText="1"/>
    </xf>
    <xf numFmtId="164" fontId="1" fillId="6" borderId="2" xfId="0" applyNumberFormat="1" applyFont="1" applyFill="1" applyBorder="1" applyAlignment="1">
      <alignment horizontal="center"/>
    </xf>
    <xf numFmtId="164" fontId="29" fillId="0" borderId="2" xfId="0" applyNumberFormat="1" applyFont="1" applyBorder="1" applyAlignment="1">
      <alignment horizontal="center" vertical="center" wrapText="1"/>
    </xf>
    <xf numFmtId="164" fontId="30" fillId="0" borderId="2" xfId="0" applyNumberFormat="1" applyFont="1" applyBorder="1" applyAlignment="1">
      <alignment horizontal="center" vertical="center" wrapText="1"/>
    </xf>
    <xf numFmtId="164" fontId="3" fillId="6" borderId="0" xfId="0" applyNumberFormat="1" applyFont="1" applyFill="1" applyAlignment="1">
      <alignment wrapText="1"/>
    </xf>
    <xf numFmtId="164" fontId="1" fillId="6" borderId="4" xfId="0" applyNumberFormat="1" applyFont="1" applyFill="1" applyBorder="1" applyAlignment="1">
      <alignment horizontal="center" wrapText="1"/>
    </xf>
    <xf numFmtId="164" fontId="1" fillId="6" borderId="0" xfId="0" applyNumberFormat="1" applyFont="1" applyFill="1" applyAlignment="1">
      <alignment horizontal="center" vertical="center" wrapText="1"/>
    </xf>
    <xf numFmtId="164" fontId="3" fillId="6" borderId="0" xfId="0" applyNumberFormat="1" applyFont="1" applyFill="1" applyAlignment="1"/>
    <xf numFmtId="164" fontId="3" fillId="6" borderId="2" xfId="0" applyNumberFormat="1" applyFont="1" applyFill="1" applyBorder="1" applyAlignment="1">
      <alignment horizontal="center"/>
    </xf>
    <xf numFmtId="164" fontId="3" fillId="6" borderId="2" xfId="0" applyNumberFormat="1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vertical="center" wrapText="1"/>
    </xf>
    <xf numFmtId="164" fontId="32" fillId="6" borderId="2" xfId="0" applyNumberFormat="1" applyFont="1" applyFill="1" applyBorder="1" applyAlignment="1">
      <alignment horizontal="center" wrapText="1"/>
    </xf>
    <xf numFmtId="0" fontId="15" fillId="6" borderId="2" xfId="0" applyFont="1" applyFill="1" applyBorder="1" applyAlignment="1">
      <alignment vertical="center" wrapText="1"/>
    </xf>
    <xf numFmtId="164" fontId="2" fillId="6" borderId="2" xfId="0" applyNumberFormat="1" applyFont="1" applyFill="1" applyBorder="1" applyAlignment="1">
      <alignment horizontal="center" wrapText="1"/>
    </xf>
    <xf numFmtId="0" fontId="30" fillId="6" borderId="12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horizontal="left" wrapText="1"/>
    </xf>
    <xf numFmtId="0" fontId="32" fillId="6" borderId="12" xfId="0" applyFont="1" applyFill="1" applyBorder="1" applyAlignment="1">
      <alignment vertical="center" wrapText="1"/>
    </xf>
    <xf numFmtId="0" fontId="32" fillId="6" borderId="12" xfId="0" applyFont="1" applyFill="1" applyBorder="1" applyAlignment="1">
      <alignment horizontal="center" vertical="center" wrapText="1"/>
    </xf>
    <xf numFmtId="49" fontId="1" fillId="6" borderId="2" xfId="34" applyNumberFormat="1" applyFont="1" applyFill="1" applyBorder="1" applyAlignment="1">
      <alignment horizontal="center"/>
    </xf>
    <xf numFmtId="49" fontId="2" fillId="6" borderId="2" xfId="34" applyNumberFormat="1" applyFont="1" applyFill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4" fontId="2" fillId="6" borderId="4" xfId="0" applyNumberFormat="1" applyFont="1" applyFill="1" applyBorder="1" applyAlignment="1">
      <alignment horizontal="center" wrapText="1"/>
    </xf>
    <xf numFmtId="165" fontId="2" fillId="6" borderId="4" xfId="0" applyNumberFormat="1" applyFont="1" applyFill="1" applyBorder="1" applyAlignment="1">
      <alignment horizontal="center" wrapText="1"/>
    </xf>
    <xf numFmtId="164" fontId="2" fillId="6" borderId="4" xfId="0" applyNumberFormat="1" applyFont="1" applyFill="1" applyBorder="1" applyAlignment="1">
      <alignment horizontal="center" wrapText="1"/>
    </xf>
    <xf numFmtId="166" fontId="32" fillId="6" borderId="0" xfId="0" applyNumberFormat="1" applyFont="1" applyFill="1"/>
    <xf numFmtId="164" fontId="29" fillId="6" borderId="5" xfId="0" applyNumberFormat="1" applyFont="1" applyFill="1" applyBorder="1" applyAlignment="1">
      <alignment horizontal="center" wrapText="1"/>
    </xf>
    <xf numFmtId="165" fontId="29" fillId="6" borderId="0" xfId="0" applyNumberFormat="1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 wrapText="1"/>
    </xf>
    <xf numFmtId="164" fontId="2" fillId="6" borderId="6" xfId="0" applyNumberFormat="1" applyFont="1" applyFill="1" applyBorder="1" applyAlignment="1">
      <alignment horizontal="center" vertical="center" wrapText="1"/>
    </xf>
    <xf numFmtId="164" fontId="30" fillId="0" borderId="2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vertical="center" wrapText="1"/>
    </xf>
    <xf numFmtId="0" fontId="32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 wrapText="1"/>
    </xf>
    <xf numFmtId="164" fontId="17" fillId="0" borderId="2" xfId="0" applyNumberFormat="1" applyFont="1" applyFill="1" applyBorder="1" applyAlignment="1">
      <alignment horizontal="center" vertical="center" wrapText="1"/>
    </xf>
    <xf numFmtId="164" fontId="18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wrapText="1"/>
    </xf>
    <xf numFmtId="164" fontId="2" fillId="0" borderId="4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164" fontId="1" fillId="0" borderId="2" xfId="0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wrapText="1"/>
    </xf>
    <xf numFmtId="164" fontId="1" fillId="0" borderId="4" xfId="0" applyNumberFormat="1" applyFont="1" applyFill="1" applyBorder="1" applyAlignment="1">
      <alignment horizontal="center" wrapText="1"/>
    </xf>
    <xf numFmtId="0" fontId="32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center"/>
    </xf>
    <xf numFmtId="0" fontId="30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left" vertical="center" wrapText="1"/>
    </xf>
    <xf numFmtId="1" fontId="30" fillId="0" borderId="12" xfId="21" applyNumberFormat="1" applyFont="1" applyFill="1" applyAlignment="1" applyProtection="1">
      <alignment horizontal="center" shrinkToFit="1"/>
    </xf>
    <xf numFmtId="0" fontId="1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wrapText="1"/>
    </xf>
    <xf numFmtId="164" fontId="2" fillId="0" borderId="2" xfId="0" applyNumberFormat="1" applyFont="1" applyFill="1" applyBorder="1" applyAlignment="1">
      <alignment horizontal="center" wrapText="1"/>
    </xf>
    <xf numFmtId="0" fontId="30" fillId="0" borderId="12" xfId="17" applyNumberFormat="1" applyFont="1" applyFill="1" applyAlignment="1" applyProtection="1">
      <alignment horizontal="left" vertical="top" wrapText="1"/>
    </xf>
    <xf numFmtId="0" fontId="30" fillId="0" borderId="2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 applyAlignment="1">
      <alignment vertical="center" wrapText="1"/>
    </xf>
    <xf numFmtId="164" fontId="1" fillId="0" borderId="5" xfId="0" applyNumberFormat="1" applyFont="1" applyFill="1" applyBorder="1" applyAlignment="1">
      <alignment wrapText="1"/>
    </xf>
    <xf numFmtId="0" fontId="1" fillId="0" borderId="16" xfId="0" applyFont="1" applyFill="1" applyBorder="1" applyAlignment="1">
      <alignment horizontal="left" vertical="center" wrapText="1"/>
    </xf>
    <xf numFmtId="0" fontId="30" fillId="0" borderId="12" xfId="18" applyNumberFormat="1" applyFont="1" applyFill="1" applyProtection="1">
      <alignment vertical="top" wrapText="1"/>
    </xf>
    <xf numFmtId="1" fontId="30" fillId="0" borderId="12" xfId="22" applyNumberFormat="1" applyFont="1" applyFill="1" applyAlignment="1" applyProtection="1">
      <alignment horizontal="center" shrinkToFit="1"/>
    </xf>
    <xf numFmtId="0" fontId="30" fillId="0" borderId="1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wrapText="1"/>
    </xf>
    <xf numFmtId="164" fontId="30" fillId="0" borderId="12" xfId="22" applyNumberFormat="1" applyFont="1" applyFill="1" applyAlignment="1" applyProtection="1">
      <alignment horizontal="center" shrinkToFit="1"/>
    </xf>
    <xf numFmtId="164" fontId="3" fillId="0" borderId="2" xfId="0" applyNumberFormat="1" applyFont="1" applyFill="1" applyBorder="1" applyAlignment="1">
      <alignment horizontal="center"/>
    </xf>
    <xf numFmtId="0" fontId="1" fillId="0" borderId="0" xfId="0" applyFont="1" applyFill="1"/>
    <xf numFmtId="0" fontId="2" fillId="0" borderId="5" xfId="0" applyFont="1" applyFill="1" applyBorder="1" applyAlignment="1">
      <alignment horizontal="justify" vertical="center" wrapText="1"/>
    </xf>
    <xf numFmtId="49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4" fontId="2" fillId="0" borderId="4" xfId="0" applyNumberFormat="1" applyFont="1" applyFill="1" applyBorder="1" applyAlignment="1">
      <alignment horizontal="center" wrapText="1"/>
    </xf>
    <xf numFmtId="14" fontId="3" fillId="0" borderId="0" xfId="0" applyNumberFormat="1" applyFont="1"/>
    <xf numFmtId="164" fontId="2" fillId="0" borderId="4" xfId="0" applyNumberFormat="1" applyFont="1" applyFill="1" applyBorder="1" applyAlignment="1">
      <alignment horizontal="center" wrapText="1"/>
    </xf>
    <xf numFmtId="164" fontId="2" fillId="0" borderId="4" xfId="0" applyNumberFormat="1" applyFont="1" applyFill="1" applyBorder="1" applyAlignment="1">
      <alignment horizontal="center" wrapText="1"/>
    </xf>
    <xf numFmtId="164" fontId="2" fillId="0" borderId="4" xfId="0" applyNumberFormat="1" applyFont="1" applyFill="1" applyBorder="1" applyAlignment="1">
      <alignment horizontal="center" wrapText="1"/>
    </xf>
    <xf numFmtId="164" fontId="29" fillId="6" borderId="2" xfId="0" applyNumberFormat="1" applyFont="1" applyFill="1" applyBorder="1" applyAlignment="1">
      <alignment horizontal="center" wrapText="1"/>
    </xf>
    <xf numFmtId="164" fontId="15" fillId="6" borderId="0" xfId="0" applyNumberFormat="1" applyFont="1" applyFill="1" applyBorder="1" applyAlignment="1">
      <alignment horizontal="center" vertical="center" wrapText="1"/>
    </xf>
    <xf numFmtId="0" fontId="34" fillId="6" borderId="2" xfId="0" applyFont="1" applyFill="1" applyBorder="1" applyAlignment="1">
      <alignment vertical="center" wrapText="1"/>
    </xf>
    <xf numFmtId="164" fontId="3" fillId="6" borderId="0" xfId="0" applyNumberFormat="1" applyFont="1" applyFill="1" applyBorder="1" applyAlignment="1">
      <alignment horizontal="right" wrapText="1"/>
    </xf>
    <xf numFmtId="164" fontId="2" fillId="6" borderId="4" xfId="0" applyNumberFormat="1" applyFont="1" applyFill="1" applyBorder="1" applyAlignment="1">
      <alignment horizontal="center" wrapText="1"/>
    </xf>
    <xf numFmtId="0" fontId="30" fillId="6" borderId="2" xfId="31" applyFont="1" applyFill="1" applyBorder="1" applyAlignment="1">
      <alignment vertical="top" wrapText="1"/>
    </xf>
    <xf numFmtId="49" fontId="30" fillId="6" borderId="2" xfId="31" applyNumberFormat="1" applyFont="1" applyFill="1" applyBorder="1" applyAlignment="1">
      <alignment horizontal="center" shrinkToFit="1"/>
    </xf>
    <xf numFmtId="49" fontId="29" fillId="6" borderId="4" xfId="0" applyNumberFormat="1" applyFont="1" applyFill="1" applyBorder="1" applyAlignment="1">
      <alignment horizontal="center" wrapText="1"/>
    </xf>
    <xf numFmtId="49" fontId="1" fillId="6" borderId="4" xfId="0" applyNumberFormat="1" applyFont="1" applyFill="1" applyBorder="1" applyAlignment="1">
      <alignment horizontal="center" wrapText="1"/>
    </xf>
    <xf numFmtId="164" fontId="29" fillId="6" borderId="4" xfId="0" applyNumberFormat="1" applyFont="1" applyFill="1" applyBorder="1" applyAlignment="1">
      <alignment horizontal="center" wrapText="1"/>
    </xf>
    <xf numFmtId="0" fontId="30" fillId="6" borderId="12" xfId="18" applyNumberFormat="1" applyFont="1" applyFill="1" applyProtection="1">
      <alignment vertical="top" wrapText="1"/>
    </xf>
    <xf numFmtId="1" fontId="30" fillId="6" borderId="12" xfId="22" applyNumberFormat="1" applyFont="1" applyFill="1" applyAlignment="1" applyProtection="1">
      <alignment horizontal="center" shrinkToFit="1"/>
    </xf>
    <xf numFmtId="0" fontId="30" fillId="6" borderId="2" xfId="0" applyFont="1" applyFill="1" applyBorder="1"/>
    <xf numFmtId="0" fontId="32" fillId="6" borderId="2" xfId="35" applyFont="1" applyFill="1" applyBorder="1" applyAlignment="1">
      <alignment wrapText="1"/>
    </xf>
    <xf numFmtId="49" fontId="30" fillId="6" borderId="7" xfId="0" applyNumberFormat="1" applyFont="1" applyFill="1" applyBorder="1" applyAlignment="1">
      <alignment horizontal="center" wrapText="1"/>
    </xf>
    <xf numFmtId="1" fontId="30" fillId="6" borderId="17" xfId="22" applyNumberFormat="1" applyFont="1" applyFill="1" applyBorder="1" applyAlignment="1" applyProtection="1">
      <alignment horizontal="center" shrinkToFit="1"/>
    </xf>
    <xf numFmtId="0" fontId="30" fillId="6" borderId="7" xfId="0" applyFont="1" applyFill="1" applyBorder="1" applyAlignment="1">
      <alignment horizontal="center" wrapText="1"/>
    </xf>
    <xf numFmtId="164" fontId="30" fillId="6" borderId="7" xfId="0" applyNumberFormat="1" applyFont="1" applyFill="1" applyBorder="1" applyAlignment="1">
      <alignment horizontal="center" wrapText="1"/>
    </xf>
    <xf numFmtId="164" fontId="29" fillId="6" borderId="7" xfId="0" applyNumberFormat="1" applyFont="1" applyFill="1" applyBorder="1" applyAlignment="1">
      <alignment horizontal="center" wrapText="1"/>
    </xf>
    <xf numFmtId="1" fontId="30" fillId="6" borderId="2" xfId="22" applyNumberFormat="1" applyFont="1" applyFill="1" applyBorder="1" applyAlignment="1" applyProtection="1">
      <alignment horizontal="center" shrinkToFit="1"/>
    </xf>
    <xf numFmtId="0" fontId="30" fillId="6" borderId="12" xfId="17" applyNumberFormat="1" applyFont="1" applyFill="1" applyAlignment="1" applyProtection="1">
      <alignment horizontal="left" vertical="top" wrapText="1"/>
    </xf>
    <xf numFmtId="0" fontId="1" fillId="6" borderId="5" xfId="0" applyFont="1" applyFill="1" applyBorder="1" applyAlignment="1">
      <alignment wrapText="1"/>
    </xf>
    <xf numFmtId="0" fontId="32" fillId="6" borderId="5" xfId="0" applyFont="1" applyFill="1" applyBorder="1" applyAlignment="1">
      <alignment wrapText="1"/>
    </xf>
    <xf numFmtId="0" fontId="30" fillId="6" borderId="5" xfId="0" applyFont="1" applyFill="1" applyBorder="1" applyAlignment="1">
      <alignment vertical="center" wrapText="1"/>
    </xf>
    <xf numFmtId="0" fontId="31" fillId="6" borderId="5" xfId="0" applyFont="1" applyFill="1" applyBorder="1" applyAlignment="1">
      <alignment vertical="center" wrapText="1"/>
    </xf>
    <xf numFmtId="0" fontId="30" fillId="6" borderId="16" xfId="0" applyFont="1" applyFill="1" applyBorder="1" applyAlignment="1">
      <alignment horizontal="left" vertical="center" wrapText="1"/>
    </xf>
    <xf numFmtId="0" fontId="1" fillId="6" borderId="8" xfId="0" applyFont="1" applyFill="1" applyBorder="1" applyAlignment="1">
      <alignment wrapText="1"/>
    </xf>
    <xf numFmtId="0" fontId="30" fillId="6" borderId="2" xfId="0" applyFont="1" applyFill="1" applyBorder="1" applyAlignment="1">
      <alignment vertical="center"/>
    </xf>
    <xf numFmtId="0" fontId="30" fillId="6" borderId="12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wrapText="1"/>
    </xf>
    <xf numFmtId="0" fontId="2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30" fillId="6" borderId="16" xfId="0" applyFont="1" applyFill="1" applyBorder="1" applyAlignment="1">
      <alignment vertical="center" wrapText="1"/>
    </xf>
    <xf numFmtId="0" fontId="29" fillId="6" borderId="5" xfId="0" applyFont="1" applyFill="1" applyBorder="1" applyAlignment="1">
      <alignment vertical="center" wrapText="1"/>
    </xf>
    <xf numFmtId="0" fontId="33" fillId="6" borderId="9" xfId="0" applyFont="1" applyFill="1" applyBorder="1" applyAlignment="1">
      <alignment horizontal="center"/>
    </xf>
    <xf numFmtId="164" fontId="33" fillId="6" borderId="2" xfId="0" applyNumberFormat="1" applyFont="1" applyFill="1" applyBorder="1" applyAlignment="1">
      <alignment horizontal="center"/>
    </xf>
    <xf numFmtId="0" fontId="32" fillId="6" borderId="9" xfId="0" applyFont="1" applyFill="1" applyBorder="1" applyAlignment="1">
      <alignment horizontal="center"/>
    </xf>
    <xf numFmtId="0" fontId="2" fillId="6" borderId="2" xfId="0" applyFont="1" applyFill="1" applyBorder="1" applyAlignment="1">
      <alignment vertical="center" wrapText="1"/>
    </xf>
    <xf numFmtId="0" fontId="33" fillId="0" borderId="0" xfId="0" applyFont="1"/>
    <xf numFmtId="164" fontId="2" fillId="6" borderId="2" xfId="0" applyNumberFormat="1" applyFont="1" applyFill="1" applyBorder="1" applyAlignment="1">
      <alignment horizontal="center"/>
    </xf>
    <xf numFmtId="0" fontId="2" fillId="6" borderId="2" xfId="0" applyFont="1" applyFill="1" applyBorder="1" applyAlignment="1">
      <alignment wrapText="1"/>
    </xf>
    <xf numFmtId="0" fontId="2" fillId="6" borderId="4" xfId="0" applyFont="1" applyFill="1" applyBorder="1" applyAlignment="1">
      <alignment horizontal="center" wrapText="1"/>
    </xf>
    <xf numFmtId="164" fontId="2" fillId="6" borderId="4" xfId="0" applyNumberFormat="1" applyFont="1" applyFill="1" applyBorder="1" applyAlignment="1">
      <alignment horizontal="center" wrapText="1"/>
    </xf>
    <xf numFmtId="164" fontId="2" fillId="6" borderId="4" xfId="0" applyNumberFormat="1" applyFont="1" applyFill="1" applyBorder="1" applyAlignment="1">
      <alignment horizontal="center" wrapText="1"/>
    </xf>
    <xf numFmtId="164" fontId="29" fillId="6" borderId="2" xfId="0" applyNumberFormat="1" applyFont="1" applyFill="1" applyBorder="1" applyAlignment="1">
      <alignment horizontal="center" wrapText="1"/>
    </xf>
    <xf numFmtId="0" fontId="2" fillId="6" borderId="5" xfId="0" applyFont="1" applyFill="1" applyBorder="1" applyAlignment="1">
      <alignment wrapText="1"/>
    </xf>
    <xf numFmtId="164" fontId="29" fillId="6" borderId="2" xfId="0" applyNumberFormat="1" applyFont="1" applyFill="1" applyBorder="1" applyAlignment="1">
      <alignment horizontal="center" wrapText="1"/>
    </xf>
    <xf numFmtId="49" fontId="29" fillId="0" borderId="2" xfId="0" applyNumberFormat="1" applyFont="1" applyBorder="1" applyAlignment="1">
      <alignment horizontal="center" vertical="center" wrapText="1"/>
    </xf>
    <xf numFmtId="164" fontId="29" fillId="6" borderId="2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64" fontId="29" fillId="6" borderId="2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167" fontId="14" fillId="0" borderId="2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0" fontId="0" fillId="0" borderId="0" xfId="0" applyAlignment="1"/>
    <xf numFmtId="0" fontId="14" fillId="0" borderId="2" xfId="0" applyFont="1" applyBorder="1" applyAlignment="1"/>
    <xf numFmtId="0" fontId="39" fillId="0" borderId="0" xfId="0" applyFont="1" applyAlignment="1">
      <alignment horizontal="right" wrapText="1"/>
    </xf>
    <xf numFmtId="0" fontId="39" fillId="0" borderId="0" xfId="0" applyFont="1" applyAlignment="1">
      <alignment wrapText="1"/>
    </xf>
    <xf numFmtId="165" fontId="14" fillId="0" borderId="2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Border="1" applyAlignment="1"/>
    <xf numFmtId="168" fontId="14" fillId="0" borderId="2" xfId="0" applyNumberFormat="1" applyFont="1" applyBorder="1" applyAlignment="1">
      <alignment horizontal="center"/>
    </xf>
    <xf numFmtId="168" fontId="4" fillId="0" borderId="2" xfId="0" applyNumberFormat="1" applyFont="1" applyBorder="1" applyAlignment="1">
      <alignment horizontal="center"/>
    </xf>
    <xf numFmtId="164" fontId="2" fillId="6" borderId="4" xfId="0" applyNumberFormat="1" applyFont="1" applyFill="1" applyBorder="1" applyAlignment="1">
      <alignment horizontal="center" wrapText="1"/>
    </xf>
    <xf numFmtId="164" fontId="29" fillId="6" borderId="2" xfId="0" applyNumberFormat="1" applyFont="1" applyFill="1" applyBorder="1" applyAlignment="1">
      <alignment horizontal="center" wrapText="1"/>
    </xf>
    <xf numFmtId="164" fontId="2" fillId="6" borderId="4" xfId="0" applyNumberFormat="1" applyFont="1" applyFill="1" applyBorder="1" applyAlignment="1">
      <alignment horizontal="center" wrapText="1"/>
    </xf>
    <xf numFmtId="164" fontId="29" fillId="6" borderId="2" xfId="0" applyNumberFormat="1" applyFont="1" applyFill="1" applyBorder="1" applyAlignment="1">
      <alignment horizontal="center" wrapText="1"/>
    </xf>
    <xf numFmtId="0" fontId="1" fillId="6" borderId="5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left" vertical="top" wrapText="1"/>
    </xf>
    <xf numFmtId="49" fontId="30" fillId="6" borderId="2" xfId="0" applyNumberFormat="1" applyFont="1" applyFill="1" applyBorder="1" applyAlignment="1">
      <alignment horizontal="center" vertical="center" wrapText="1"/>
    </xf>
    <xf numFmtId="164" fontId="30" fillId="6" borderId="2" xfId="0" applyNumberFormat="1" applyFont="1" applyFill="1" applyBorder="1" applyAlignment="1">
      <alignment horizontal="center" vertical="center" wrapText="1"/>
    </xf>
    <xf numFmtId="164" fontId="2" fillId="6" borderId="2" xfId="0" applyNumberFormat="1" applyFont="1" applyFill="1" applyBorder="1" applyAlignment="1">
      <alignment horizontal="center" vertical="center" wrapText="1"/>
    </xf>
    <xf numFmtId="164" fontId="29" fillId="6" borderId="2" xfId="0" applyNumberFormat="1" applyFont="1" applyFill="1" applyBorder="1" applyAlignment="1">
      <alignment horizontal="center" wrapText="1"/>
    </xf>
    <xf numFmtId="164" fontId="2" fillId="6" borderId="2" xfId="0" applyNumberFormat="1" applyFont="1" applyFill="1" applyBorder="1" applyAlignment="1">
      <alignment horizontal="center" wrapText="1"/>
    </xf>
    <xf numFmtId="164" fontId="2" fillId="6" borderId="4" xfId="0" applyNumberFormat="1" applyFont="1" applyFill="1" applyBorder="1" applyAlignment="1">
      <alignment horizontal="center" wrapText="1"/>
    </xf>
    <xf numFmtId="164" fontId="29" fillId="6" borderId="2" xfId="0" applyNumberFormat="1" applyFont="1" applyFill="1" applyBorder="1" applyAlignment="1">
      <alignment horizontal="center" wrapText="1"/>
    </xf>
    <xf numFmtId="164" fontId="2" fillId="6" borderId="2" xfId="0" applyNumberFormat="1" applyFont="1" applyFill="1" applyBorder="1" applyAlignment="1">
      <alignment horizont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6" xfId="0" applyFont="1" applyFill="1" applyBorder="1" applyAlignment="1">
      <alignment horizontal="left" vertical="center" wrapText="1"/>
    </xf>
    <xf numFmtId="164" fontId="2" fillId="6" borderId="4" xfId="0" applyNumberFormat="1" applyFont="1" applyFill="1" applyBorder="1" applyAlignment="1">
      <alignment horizontal="center" wrapText="1"/>
    </xf>
    <xf numFmtId="164" fontId="29" fillId="6" borderId="2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64" fontId="2" fillId="6" borderId="2" xfId="0" applyNumberFormat="1" applyFont="1" applyFill="1" applyBorder="1" applyAlignment="1">
      <alignment horizontal="center" vertical="center" wrapText="1"/>
    </xf>
    <xf numFmtId="164" fontId="2" fillId="6" borderId="4" xfId="0" applyNumberFormat="1" applyFont="1" applyFill="1" applyBorder="1" applyAlignment="1">
      <alignment horizontal="center" wrapText="1"/>
    </xf>
    <xf numFmtId="164" fontId="29" fillId="6" borderId="2" xfId="0" applyNumberFormat="1" applyFont="1" applyFill="1" applyBorder="1" applyAlignment="1">
      <alignment horizontal="center" wrapText="1"/>
    </xf>
    <xf numFmtId="164" fontId="2" fillId="6" borderId="2" xfId="0" applyNumberFormat="1" applyFont="1" applyFill="1" applyBorder="1" applyAlignment="1">
      <alignment horizontal="center" wrapText="1"/>
    </xf>
    <xf numFmtId="164" fontId="2" fillId="6" borderId="2" xfId="0" applyNumberFormat="1" applyFont="1" applyFill="1" applyBorder="1" applyAlignment="1">
      <alignment horizontal="center" vertical="center" wrapText="1"/>
    </xf>
    <xf numFmtId="167" fontId="4" fillId="0" borderId="2" xfId="0" applyNumberFormat="1" applyFont="1" applyBorder="1" applyAlignment="1">
      <alignment horizontal="center"/>
    </xf>
    <xf numFmtId="166" fontId="14" fillId="0" borderId="2" xfId="0" applyNumberFormat="1" applyFont="1" applyBorder="1" applyAlignment="1">
      <alignment horizontal="center"/>
    </xf>
    <xf numFmtId="166" fontId="4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right" wrapText="1"/>
    </xf>
    <xf numFmtId="0" fontId="10" fillId="0" borderId="0" xfId="0" applyFont="1" applyAlignment="1"/>
    <xf numFmtId="0" fontId="40" fillId="0" borderId="0" xfId="0" applyFont="1"/>
    <xf numFmtId="0" fontId="4" fillId="0" borderId="2" xfId="0" applyFont="1" applyBorder="1" applyAlignment="1">
      <alignment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justify" vertical="center" wrapText="1"/>
    </xf>
    <xf numFmtId="165" fontId="14" fillId="0" borderId="2" xfId="0" applyNumberFormat="1" applyFont="1" applyBorder="1" applyAlignment="1">
      <alignment horizontal="center" vertical="center" wrapText="1"/>
    </xf>
    <xf numFmtId="0" fontId="3" fillId="6" borderId="0" xfId="0" applyFont="1" applyFill="1" applyAlignment="1">
      <alignment horizontal="right"/>
    </xf>
    <xf numFmtId="0" fontId="3" fillId="6" borderId="0" xfId="0" applyFont="1" applyFill="1" applyAlignment="1">
      <alignment horizontal="right" wrapText="1"/>
    </xf>
    <xf numFmtId="164" fontId="2" fillId="6" borderId="5" xfId="0" applyNumberFormat="1" applyFont="1" applyFill="1" applyBorder="1" applyAlignment="1">
      <alignment horizontal="center" vertical="center" wrapText="1"/>
    </xf>
    <xf numFmtId="164" fontId="2" fillId="6" borderId="10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30" fillId="0" borderId="18" xfId="28" applyNumberFormat="1" applyFont="1" applyBorder="1" applyAlignment="1" applyProtection="1">
      <alignment horizontal="center"/>
    </xf>
    <xf numFmtId="49" fontId="30" fillId="0" borderId="11" xfId="28" applyNumberFormat="1" applyFont="1" applyBorder="1" applyAlignment="1" applyProtection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Fill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0" xfId="0" applyNumberFormat="1" applyFont="1" applyAlignment="1">
      <alignment horizontal="right"/>
    </xf>
    <xf numFmtId="0" fontId="37" fillId="0" borderId="3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49" fontId="29" fillId="0" borderId="2" xfId="0" applyNumberFormat="1" applyFont="1" applyBorder="1" applyAlignment="1">
      <alignment horizontal="center" vertical="center" wrapText="1"/>
    </xf>
    <xf numFmtId="164" fontId="36" fillId="0" borderId="0" xfId="0" applyNumberFormat="1" applyFont="1" applyAlignment="1">
      <alignment horizontal="right"/>
    </xf>
    <xf numFmtId="49" fontId="36" fillId="0" borderId="0" xfId="0" applyNumberFormat="1" applyFont="1" applyAlignment="1">
      <alignment horizontal="right"/>
    </xf>
    <xf numFmtId="0" fontId="29" fillId="6" borderId="7" xfId="0" applyFont="1" applyFill="1" applyBorder="1" applyAlignment="1">
      <alignment horizontal="center" vertical="center" wrapText="1"/>
    </xf>
    <xf numFmtId="0" fontId="29" fillId="6" borderId="4" xfId="0" applyFont="1" applyFill="1" applyBorder="1" applyAlignment="1">
      <alignment horizontal="center" vertical="center" wrapText="1"/>
    </xf>
    <xf numFmtId="49" fontId="29" fillId="6" borderId="7" xfId="0" applyNumberFormat="1" applyFont="1" applyFill="1" applyBorder="1" applyAlignment="1">
      <alignment horizontal="center" wrapText="1"/>
    </xf>
    <xf numFmtId="49" fontId="29" fillId="6" borderId="4" xfId="0" applyNumberFormat="1" applyFont="1" applyFill="1" applyBorder="1" applyAlignment="1">
      <alignment horizontal="center" wrapText="1"/>
    </xf>
    <xf numFmtId="0" fontId="29" fillId="6" borderId="7" xfId="0" applyFont="1" applyFill="1" applyBorder="1" applyAlignment="1">
      <alignment horizontal="center" wrapText="1"/>
    </xf>
    <xf numFmtId="0" fontId="29" fillId="6" borderId="4" xfId="0" applyFont="1" applyFill="1" applyBorder="1" applyAlignment="1">
      <alignment horizontal="center" wrapText="1"/>
    </xf>
    <xf numFmtId="164" fontId="2" fillId="6" borderId="7" xfId="0" applyNumberFormat="1" applyFont="1" applyFill="1" applyBorder="1" applyAlignment="1">
      <alignment horizontal="center" wrapText="1"/>
    </xf>
    <xf numFmtId="164" fontId="2" fillId="6" borderId="4" xfId="0" applyNumberFormat="1" applyFont="1" applyFill="1" applyBorder="1" applyAlignment="1">
      <alignment horizontal="center" wrapText="1"/>
    </xf>
    <xf numFmtId="164" fontId="29" fillId="6" borderId="7" xfId="0" applyNumberFormat="1" applyFont="1" applyFill="1" applyBorder="1" applyAlignment="1">
      <alignment horizontal="center" wrapText="1"/>
    </xf>
    <xf numFmtId="164" fontId="29" fillId="6" borderId="4" xfId="0" applyNumberFormat="1" applyFont="1" applyFill="1" applyBorder="1" applyAlignment="1">
      <alignment horizontal="center" wrapText="1"/>
    </xf>
    <xf numFmtId="0" fontId="37" fillId="6" borderId="3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right" wrapText="1"/>
    </xf>
    <xf numFmtId="0" fontId="29" fillId="6" borderId="2" xfId="0" applyFont="1" applyFill="1" applyBorder="1" applyAlignment="1">
      <alignment horizontal="center" vertical="center" wrapText="1"/>
    </xf>
    <xf numFmtId="49" fontId="29" fillId="6" borderId="2" xfId="0" applyNumberFormat="1" applyFont="1" applyFill="1" applyBorder="1" applyAlignment="1">
      <alignment horizontal="center" vertical="center" wrapText="1"/>
    </xf>
    <xf numFmtId="0" fontId="37" fillId="6" borderId="0" xfId="0" applyFont="1" applyFill="1" applyBorder="1" applyAlignment="1">
      <alignment horizontal="center" vertical="center"/>
    </xf>
    <xf numFmtId="164" fontId="29" fillId="6" borderId="2" xfId="0" applyNumberFormat="1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 wrapText="1"/>
    </xf>
    <xf numFmtId="0" fontId="36" fillId="0" borderId="0" xfId="0" applyFont="1" applyFill="1" applyAlignment="1">
      <alignment horizontal="right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2" fillId="6" borderId="2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164" fontId="2" fillId="6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2" fillId="6" borderId="2" xfId="0" applyNumberFormat="1" applyFont="1" applyFill="1" applyBorder="1" applyAlignment="1">
      <alignment horizontal="center"/>
    </xf>
  </cellXfs>
  <cellStyles count="36">
    <cellStyle name="br" xfId="1"/>
    <cellStyle name="col" xfId="2"/>
    <cellStyle name="style0" xfId="3"/>
    <cellStyle name="td" xfId="4"/>
    <cellStyle name="tr" xfId="5"/>
    <cellStyle name="xl21" xfId="6"/>
    <cellStyle name="xl22" xfId="7"/>
    <cellStyle name="xl23" xfId="8"/>
    <cellStyle name="xl24" xfId="9"/>
    <cellStyle name="xl25" xfId="10"/>
    <cellStyle name="xl26" xfId="11"/>
    <cellStyle name="xl27" xfId="12"/>
    <cellStyle name="xl28" xfId="13"/>
    <cellStyle name="xl29" xfId="14"/>
    <cellStyle name="xl30" xfId="15"/>
    <cellStyle name="xl31" xfId="16"/>
    <cellStyle name="xl32" xfId="17"/>
    <cellStyle name="xl32 2" xfId="18"/>
    <cellStyle name="xl33" xfId="19"/>
    <cellStyle name="xl34" xfId="20"/>
    <cellStyle name="xl34 2" xfId="21"/>
    <cellStyle name="xl34 3" xfId="22"/>
    <cellStyle name="xl35" xfId="23"/>
    <cellStyle name="xl36" xfId="24"/>
    <cellStyle name="xl37" xfId="25"/>
    <cellStyle name="xl38" xfId="26"/>
    <cellStyle name="xl39" xfId="27"/>
    <cellStyle name="xl52" xfId="28"/>
    <cellStyle name="xl78" xfId="29"/>
    <cellStyle name="Гиперссылка 2" xfId="30"/>
    <cellStyle name="Обычный" xfId="0" builtinId="0"/>
    <cellStyle name="Обычный 2" xfId="31"/>
    <cellStyle name="Обычный 3" xfId="32"/>
    <cellStyle name="Обычный 4" xfId="33"/>
    <cellStyle name="Обычный 5" xfId="34"/>
    <cellStyle name="Обычный_Лист1_1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Views>
    <sheetView tabSelected="1" view="pageBreakPreview" topLeftCell="A44" zoomScaleSheetLayoutView="100" workbookViewId="0">
      <selection activeCell="B59" sqref="B59"/>
    </sheetView>
  </sheetViews>
  <sheetFormatPr defaultRowHeight="12.75" x14ac:dyDescent="0.2"/>
  <cols>
    <col min="1" max="1" width="23.42578125" style="104" customWidth="1"/>
    <col min="2" max="2" width="68.28515625" style="17" customWidth="1"/>
    <col min="3" max="4" width="16.7109375" style="75" customWidth="1"/>
    <col min="5" max="5" width="16.5703125" style="64" customWidth="1"/>
    <col min="6" max="6" width="9.140625" style="14"/>
    <col min="7" max="7" width="13.140625" style="14" bestFit="1" customWidth="1"/>
    <col min="8" max="16384" width="9.140625" style="14"/>
  </cols>
  <sheetData>
    <row r="1" spans="1:12" ht="15" hidden="1" x14ac:dyDescent="0.25">
      <c r="D1" s="349"/>
      <c r="E1" s="348"/>
    </row>
    <row r="2" spans="1:12" ht="15" hidden="1" x14ac:dyDescent="0.25">
      <c r="B2" s="349"/>
      <c r="C2" s="348"/>
      <c r="D2" s="348"/>
      <c r="E2" s="348"/>
    </row>
    <row r="3" spans="1:12" ht="15" hidden="1" x14ac:dyDescent="0.25">
      <c r="B3" s="347"/>
      <c r="C3" s="348"/>
      <c r="D3" s="348"/>
      <c r="E3" s="348"/>
    </row>
    <row r="4" spans="1:12" ht="15" hidden="1" x14ac:dyDescent="0.25">
      <c r="B4" s="347"/>
      <c r="C4" s="348"/>
      <c r="D4" s="348"/>
      <c r="E4" s="348"/>
    </row>
    <row r="5" spans="1:12" ht="15" hidden="1" x14ac:dyDescent="0.25">
      <c r="B5" s="347"/>
      <c r="C5" s="348"/>
      <c r="D5" s="348"/>
      <c r="E5" s="348"/>
    </row>
    <row r="6" spans="1:12" s="106" customFormat="1" ht="15.75" customHeight="1" x14ac:dyDescent="0.25">
      <c r="A6" s="336" t="s">
        <v>602</v>
      </c>
      <c r="B6" s="336"/>
      <c r="C6" s="336"/>
      <c r="D6" s="336"/>
      <c r="E6" s="336"/>
      <c r="F6" s="107"/>
      <c r="G6" s="107"/>
      <c r="H6" s="107"/>
      <c r="I6" s="107"/>
      <c r="J6" s="107"/>
      <c r="K6" s="107"/>
      <c r="L6" s="107"/>
    </row>
    <row r="7" spans="1:12" s="106" customFormat="1" ht="51.75" customHeight="1" x14ac:dyDescent="0.25">
      <c r="A7" s="337" t="s">
        <v>616</v>
      </c>
      <c r="B7" s="337"/>
      <c r="C7" s="337"/>
      <c r="D7" s="337"/>
      <c r="E7" s="337"/>
      <c r="F7" s="95"/>
      <c r="G7" s="95"/>
      <c r="H7" s="95"/>
      <c r="I7" s="95"/>
      <c r="J7" s="95"/>
      <c r="K7" s="95"/>
      <c r="L7" s="95"/>
    </row>
    <row r="8" spans="1:12" x14ac:dyDescent="0.2">
      <c r="F8" s="231"/>
    </row>
    <row r="9" spans="1:12" s="106" customFormat="1" ht="15" x14ac:dyDescent="0.25">
      <c r="A9" s="336" t="s">
        <v>440</v>
      </c>
      <c r="B9" s="336"/>
      <c r="C9" s="336"/>
      <c r="D9" s="336"/>
      <c r="E9" s="336"/>
      <c r="F9" s="107"/>
      <c r="G9" s="107"/>
      <c r="H9" s="107"/>
      <c r="I9" s="107"/>
      <c r="J9" s="107"/>
      <c r="K9" s="107"/>
      <c r="L9" s="107"/>
    </row>
    <row r="10" spans="1:12" s="106" customFormat="1" ht="41.25" customHeight="1" x14ac:dyDescent="0.25">
      <c r="A10" s="95"/>
      <c r="B10" s="345" t="s">
        <v>596</v>
      </c>
      <c r="C10" s="345"/>
      <c r="D10" s="345"/>
      <c r="E10" s="345"/>
      <c r="F10" s="95"/>
      <c r="G10" s="95"/>
      <c r="H10" s="95"/>
      <c r="I10" s="95"/>
      <c r="J10" s="95"/>
      <c r="K10" s="95"/>
    </row>
    <row r="11" spans="1:12" s="41" customFormat="1" ht="14.25" customHeight="1" x14ac:dyDescent="0.25">
      <c r="A11" s="346"/>
      <c r="B11" s="346"/>
      <c r="C11" s="346"/>
      <c r="D11" s="73"/>
      <c r="E11" s="66"/>
      <c r="F11" s="66"/>
      <c r="G11" s="66"/>
      <c r="H11" s="66"/>
      <c r="I11" s="66"/>
      <c r="J11" s="66"/>
    </row>
    <row r="12" spans="1:12" ht="12.75" customHeight="1" x14ac:dyDescent="0.2">
      <c r="A12" s="344" t="s">
        <v>539</v>
      </c>
      <c r="B12" s="344"/>
      <c r="C12" s="344"/>
      <c r="D12" s="344"/>
      <c r="E12" s="344"/>
    </row>
    <row r="13" spans="1:12" ht="8.25" customHeight="1" x14ac:dyDescent="0.2">
      <c r="A13" s="344"/>
      <c r="B13" s="344"/>
      <c r="C13" s="344"/>
      <c r="D13" s="344"/>
      <c r="E13" s="344"/>
    </row>
    <row r="14" spans="1:12" ht="16.5" x14ac:dyDescent="0.25">
      <c r="A14" s="96"/>
      <c r="B14" s="15"/>
      <c r="C14" s="74"/>
      <c r="D14" s="74"/>
      <c r="E14" s="63"/>
    </row>
    <row r="15" spans="1:12" ht="15" customHeight="1" x14ac:dyDescent="0.2">
      <c r="A15" s="340" t="s">
        <v>179</v>
      </c>
      <c r="B15" s="341" t="s">
        <v>120</v>
      </c>
      <c r="C15" s="338" t="s">
        <v>462</v>
      </c>
      <c r="D15" s="339"/>
      <c r="E15" s="339"/>
    </row>
    <row r="16" spans="1:12" s="27" customFormat="1" ht="14.25" x14ac:dyDescent="0.25">
      <c r="A16" s="340"/>
      <c r="B16" s="341"/>
      <c r="C16" s="182" t="s">
        <v>466</v>
      </c>
      <c r="D16" s="182" t="s">
        <v>492</v>
      </c>
      <c r="E16" s="182" t="s">
        <v>540</v>
      </c>
    </row>
    <row r="17" spans="1:5" s="79" customFormat="1" ht="14.25" x14ac:dyDescent="0.2">
      <c r="A17" s="97"/>
      <c r="B17" s="77" t="s">
        <v>121</v>
      </c>
      <c r="C17" s="78">
        <f>C18+C41</f>
        <v>528123.77338999999</v>
      </c>
      <c r="D17" s="78">
        <f>D18+D41</f>
        <v>539619.97665999993</v>
      </c>
      <c r="E17" s="78">
        <f>E18+E41</f>
        <v>550913.99572000001</v>
      </c>
    </row>
    <row r="18" spans="1:5" s="79" customFormat="1" ht="15" x14ac:dyDescent="0.25">
      <c r="A18" s="97" t="s">
        <v>122</v>
      </c>
      <c r="B18" s="80" t="s">
        <v>123</v>
      </c>
      <c r="C18" s="78">
        <f>C19+C20+C27+C28+C35+C36+C37+C39+C21+C38</f>
        <v>253993</v>
      </c>
      <c r="D18" s="78">
        <f>D19+D20+D27+D28+D35+D36+D37+D39+D21+D38</f>
        <v>264310</v>
      </c>
      <c r="E18" s="78">
        <f>E19+E20+E27+E28+E35+E36+E37+E39+E21+E38</f>
        <v>275581</v>
      </c>
    </row>
    <row r="19" spans="1:5" s="79" customFormat="1" ht="15" x14ac:dyDescent="0.25">
      <c r="A19" s="98" t="s">
        <v>244</v>
      </c>
      <c r="B19" s="81" t="s">
        <v>237</v>
      </c>
      <c r="C19" s="82">
        <v>178051</v>
      </c>
      <c r="D19" s="82">
        <v>194153</v>
      </c>
      <c r="E19" s="82">
        <v>204326</v>
      </c>
    </row>
    <row r="20" spans="1:5" s="79" customFormat="1" ht="15" x14ac:dyDescent="0.25">
      <c r="A20" s="98" t="s">
        <v>247</v>
      </c>
      <c r="B20" s="81" t="s">
        <v>239</v>
      </c>
      <c r="C20" s="205">
        <v>18121</v>
      </c>
      <c r="D20" s="205">
        <v>25124</v>
      </c>
      <c r="E20" s="205">
        <v>25709</v>
      </c>
    </row>
    <row r="21" spans="1:5" s="79" customFormat="1" ht="15" x14ac:dyDescent="0.25">
      <c r="A21" s="98" t="s">
        <v>281</v>
      </c>
      <c r="B21" s="81" t="s">
        <v>282</v>
      </c>
      <c r="C21" s="82">
        <f>C23+C24+C25+C26</f>
        <v>28675</v>
      </c>
      <c r="D21" s="82">
        <f t="shared" ref="D21:E21" si="0">D23+D24+D25+D26</f>
        <v>30507</v>
      </c>
      <c r="E21" s="82">
        <f t="shared" si="0"/>
        <v>32010</v>
      </c>
    </row>
    <row r="22" spans="1:5" s="79" customFormat="1" ht="15" x14ac:dyDescent="0.25">
      <c r="A22" s="342" t="s">
        <v>243</v>
      </c>
      <c r="B22" s="343"/>
      <c r="C22" s="82"/>
      <c r="D22" s="82"/>
      <c r="E22" s="82"/>
    </row>
    <row r="23" spans="1:5" s="45" customFormat="1" ht="30" x14ac:dyDescent="0.25">
      <c r="A23" s="98" t="s">
        <v>413</v>
      </c>
      <c r="B23" s="154" t="s">
        <v>414</v>
      </c>
      <c r="C23" s="155">
        <v>14000</v>
      </c>
      <c r="D23" s="155">
        <v>15200</v>
      </c>
      <c r="E23" s="155">
        <v>16500</v>
      </c>
    </row>
    <row r="24" spans="1:5" s="79" customFormat="1" ht="15" hidden="1" x14ac:dyDescent="0.25">
      <c r="A24" s="98" t="s">
        <v>245</v>
      </c>
      <c r="B24" s="83" t="s">
        <v>232</v>
      </c>
      <c r="C24" s="82"/>
      <c r="D24" s="82"/>
      <c r="E24" s="82"/>
    </row>
    <row r="25" spans="1:5" s="79" customFormat="1" ht="15" x14ac:dyDescent="0.25">
      <c r="A25" s="98" t="s">
        <v>246</v>
      </c>
      <c r="B25" s="81" t="s">
        <v>238</v>
      </c>
      <c r="C25" s="82">
        <v>11175</v>
      </c>
      <c r="D25" s="82">
        <v>11407</v>
      </c>
      <c r="E25" s="82">
        <v>11510</v>
      </c>
    </row>
    <row r="26" spans="1:5" s="79" customFormat="1" ht="30" x14ac:dyDescent="0.25">
      <c r="A26" s="98" t="s">
        <v>280</v>
      </c>
      <c r="B26" s="81" t="s">
        <v>283</v>
      </c>
      <c r="C26" s="82">
        <v>3500</v>
      </c>
      <c r="D26" s="82">
        <v>3900</v>
      </c>
      <c r="E26" s="82">
        <v>4000</v>
      </c>
    </row>
    <row r="27" spans="1:5" s="79" customFormat="1" ht="15" x14ac:dyDescent="0.25">
      <c r="A27" s="99" t="s">
        <v>248</v>
      </c>
      <c r="B27" s="80" t="s">
        <v>233</v>
      </c>
      <c r="C27" s="82">
        <v>5000</v>
      </c>
      <c r="D27" s="82">
        <v>5200</v>
      </c>
      <c r="E27" s="82">
        <v>5300</v>
      </c>
    </row>
    <row r="28" spans="1:5" s="79" customFormat="1" ht="15" x14ac:dyDescent="0.25">
      <c r="A28" s="99" t="s">
        <v>249</v>
      </c>
      <c r="B28" s="80" t="s">
        <v>240</v>
      </c>
      <c r="C28" s="82">
        <f>C31+C32+C33</f>
        <v>7602</v>
      </c>
      <c r="D28" s="82">
        <f t="shared" ref="D28:E28" si="1">D31+D32+D33</f>
        <v>7702</v>
      </c>
      <c r="E28" s="82">
        <f t="shared" si="1"/>
        <v>7742</v>
      </c>
    </row>
    <row r="29" spans="1:5" s="79" customFormat="1" ht="15" x14ac:dyDescent="0.25">
      <c r="A29" s="342" t="s">
        <v>243</v>
      </c>
      <c r="B29" s="343"/>
      <c r="C29" s="82"/>
      <c r="D29" s="82"/>
      <c r="E29" s="82"/>
    </row>
    <row r="30" spans="1:5" s="79" customFormat="1" ht="63.75" hidden="1" customHeight="1" x14ac:dyDescent="0.25">
      <c r="A30" s="99" t="s">
        <v>278</v>
      </c>
      <c r="B30" s="80" t="s">
        <v>279</v>
      </c>
      <c r="C30" s="82"/>
      <c r="D30" s="82"/>
      <c r="E30" s="82"/>
    </row>
    <row r="31" spans="1:5" s="79" customFormat="1" ht="64.5" customHeight="1" x14ac:dyDescent="0.25">
      <c r="A31" s="99" t="s">
        <v>420</v>
      </c>
      <c r="B31" s="80" t="s">
        <v>236</v>
      </c>
      <c r="C31" s="82">
        <v>62</v>
      </c>
      <c r="D31" s="82">
        <v>62</v>
      </c>
      <c r="E31" s="82">
        <v>62</v>
      </c>
    </row>
    <row r="32" spans="1:5" s="79" customFormat="1" ht="64.5" customHeight="1" x14ac:dyDescent="0.25">
      <c r="A32" s="99" t="s">
        <v>250</v>
      </c>
      <c r="B32" s="80" t="s">
        <v>236</v>
      </c>
      <c r="C32" s="82">
        <v>7540</v>
      </c>
      <c r="D32" s="82">
        <v>7590</v>
      </c>
      <c r="E32" s="82">
        <v>7630</v>
      </c>
    </row>
    <row r="33" spans="1:5" s="79" customFormat="1" ht="72.75" customHeight="1" x14ac:dyDescent="0.25">
      <c r="A33" s="99" t="s">
        <v>251</v>
      </c>
      <c r="B33" s="80" t="s">
        <v>234</v>
      </c>
      <c r="C33" s="82"/>
      <c r="D33" s="82">
        <v>50</v>
      </c>
      <c r="E33" s="82">
        <v>50</v>
      </c>
    </row>
    <row r="34" spans="1:5" s="79" customFormat="1" ht="15" hidden="1" customHeight="1" x14ac:dyDescent="0.25">
      <c r="A34" s="99" t="s">
        <v>419</v>
      </c>
      <c r="B34" s="80" t="s">
        <v>235</v>
      </c>
      <c r="C34" s="82"/>
      <c r="D34" s="82"/>
      <c r="E34" s="82"/>
    </row>
    <row r="35" spans="1:5" s="79" customFormat="1" ht="15" x14ac:dyDescent="0.25">
      <c r="A35" s="99" t="s">
        <v>267</v>
      </c>
      <c r="B35" s="80" t="s">
        <v>272</v>
      </c>
      <c r="C35" s="82">
        <v>24</v>
      </c>
      <c r="D35" s="82">
        <v>24</v>
      </c>
      <c r="E35" s="82">
        <v>24</v>
      </c>
    </row>
    <row r="36" spans="1:5" s="79" customFormat="1" ht="15.75" customHeight="1" x14ac:dyDescent="0.25">
      <c r="A36" s="99" t="s">
        <v>266</v>
      </c>
      <c r="B36" s="80" t="s">
        <v>273</v>
      </c>
      <c r="C36" s="82">
        <v>70</v>
      </c>
      <c r="D36" s="82">
        <v>70</v>
      </c>
      <c r="E36" s="82">
        <v>70</v>
      </c>
    </row>
    <row r="37" spans="1:5" s="79" customFormat="1" ht="30" x14ac:dyDescent="0.25">
      <c r="A37" s="98" t="s">
        <v>265</v>
      </c>
      <c r="B37" s="83" t="s">
        <v>241</v>
      </c>
      <c r="C37" s="82">
        <v>16150</v>
      </c>
      <c r="D37" s="82">
        <v>1210</v>
      </c>
      <c r="E37" s="82">
        <v>50</v>
      </c>
    </row>
    <row r="38" spans="1:5" s="79" customFormat="1" ht="19.5" hidden="1" customHeight="1" x14ac:dyDescent="0.25">
      <c r="A38" s="99" t="s">
        <v>264</v>
      </c>
      <c r="B38" s="83" t="s">
        <v>268</v>
      </c>
      <c r="C38" s="82"/>
      <c r="D38" s="82"/>
      <c r="E38" s="82"/>
    </row>
    <row r="39" spans="1:5" s="79" customFormat="1" ht="15" x14ac:dyDescent="0.25">
      <c r="A39" s="99" t="s">
        <v>252</v>
      </c>
      <c r="B39" s="84" t="s">
        <v>242</v>
      </c>
      <c r="C39" s="82">
        <v>300</v>
      </c>
      <c r="D39" s="82">
        <v>320</v>
      </c>
      <c r="E39" s="82">
        <v>350</v>
      </c>
    </row>
    <row r="40" spans="1:5" s="79" customFormat="1" ht="15" hidden="1" x14ac:dyDescent="0.25">
      <c r="A40" s="99" t="s">
        <v>262</v>
      </c>
      <c r="B40" s="85" t="s">
        <v>263</v>
      </c>
      <c r="C40" s="82"/>
      <c r="D40" s="82"/>
      <c r="E40" s="82"/>
    </row>
    <row r="41" spans="1:5" s="86" customFormat="1" ht="15" customHeight="1" x14ac:dyDescent="0.25">
      <c r="A41" s="100" t="s">
        <v>124</v>
      </c>
      <c r="B41" s="77" t="s">
        <v>125</v>
      </c>
      <c r="C41" s="78">
        <f>C42</f>
        <v>274130.77338999999</v>
      </c>
      <c r="D41" s="78">
        <f t="shared" ref="D41:E41" si="2">D42</f>
        <v>275309.97665999999</v>
      </c>
      <c r="E41" s="78">
        <f t="shared" si="2"/>
        <v>275332.99571999995</v>
      </c>
    </row>
    <row r="42" spans="1:5" s="86" customFormat="1" ht="30" x14ac:dyDescent="0.25">
      <c r="A42" s="33" t="s">
        <v>126</v>
      </c>
      <c r="B42" s="80" t="s">
        <v>127</v>
      </c>
      <c r="C42" s="78">
        <f>C43+C47+C61+C72</f>
        <v>274130.77338999999</v>
      </c>
      <c r="D42" s="78">
        <f t="shared" ref="D42:E42" si="3">D43+D47+D61+D72</f>
        <v>275309.97665999999</v>
      </c>
      <c r="E42" s="78">
        <f t="shared" si="3"/>
        <v>275332.99571999995</v>
      </c>
    </row>
    <row r="43" spans="1:5" s="86" customFormat="1" ht="29.25" x14ac:dyDescent="0.25">
      <c r="A43" s="34" t="s">
        <v>288</v>
      </c>
      <c r="B43" s="87" t="s">
        <v>128</v>
      </c>
      <c r="C43" s="78">
        <f>C44+C45+C46</f>
        <v>15135</v>
      </c>
      <c r="D43" s="78">
        <f t="shared" ref="D43:E43" si="4">D44+D45+D46</f>
        <v>88</v>
      </c>
      <c r="E43" s="78">
        <f t="shared" si="4"/>
        <v>2581</v>
      </c>
    </row>
    <row r="44" spans="1:5" s="86" customFormat="1" ht="30" x14ac:dyDescent="0.25">
      <c r="A44" s="36" t="s">
        <v>289</v>
      </c>
      <c r="B44" s="80" t="s">
        <v>129</v>
      </c>
      <c r="C44" s="82">
        <v>15135</v>
      </c>
      <c r="D44" s="205">
        <v>88</v>
      </c>
      <c r="E44" s="205">
        <v>2581</v>
      </c>
    </row>
    <row r="45" spans="1:5" s="86" customFormat="1" ht="28.5" hidden="1" customHeight="1" x14ac:dyDescent="0.25">
      <c r="A45" s="36" t="s">
        <v>391</v>
      </c>
      <c r="B45" s="80" t="s">
        <v>130</v>
      </c>
      <c r="C45" s="82"/>
      <c r="D45" s="205"/>
      <c r="E45" s="205"/>
    </row>
    <row r="46" spans="1:5" s="86" customFormat="1" ht="21.75" hidden="1" customHeight="1" x14ac:dyDescent="0.25">
      <c r="A46" s="36" t="s">
        <v>455</v>
      </c>
      <c r="B46" s="80" t="s">
        <v>456</v>
      </c>
      <c r="C46" s="82"/>
      <c r="D46" s="205"/>
      <c r="E46" s="205"/>
    </row>
    <row r="47" spans="1:5" s="86" customFormat="1" ht="29.25" x14ac:dyDescent="0.25">
      <c r="A47" s="34" t="s">
        <v>311</v>
      </c>
      <c r="B47" s="87" t="s">
        <v>131</v>
      </c>
      <c r="C47" s="78">
        <f>C59+C60+C51</f>
        <v>11190.02535</v>
      </c>
      <c r="D47" s="78">
        <f t="shared" ref="D47:E47" si="5">D59+D60+D51</f>
        <v>39975.647559999998</v>
      </c>
      <c r="E47" s="78">
        <f t="shared" si="5"/>
        <v>31687.657230000001</v>
      </c>
    </row>
    <row r="48" spans="1:5" s="86" customFormat="1" ht="45" hidden="1" customHeight="1" x14ac:dyDescent="0.25">
      <c r="A48" s="36" t="s">
        <v>222</v>
      </c>
      <c r="B48" s="80" t="s">
        <v>223</v>
      </c>
      <c r="C48" s="82"/>
      <c r="D48" s="205"/>
      <c r="E48" s="205"/>
    </row>
    <row r="49" spans="1:7" s="86" customFormat="1" ht="43.5" hidden="1" customHeight="1" x14ac:dyDescent="0.25">
      <c r="A49" s="36" t="s">
        <v>442</v>
      </c>
      <c r="B49" s="164" t="s">
        <v>171</v>
      </c>
      <c r="C49" s="82"/>
      <c r="D49" s="205"/>
      <c r="E49" s="205"/>
    </row>
    <row r="50" spans="1:7" s="110" customFormat="1" ht="60" hidden="1" x14ac:dyDescent="0.25">
      <c r="A50" s="36" t="s">
        <v>443</v>
      </c>
      <c r="B50" s="170" t="s">
        <v>444</v>
      </c>
      <c r="C50" s="155"/>
      <c r="D50" s="205"/>
      <c r="E50" s="205"/>
    </row>
    <row r="51" spans="1:7" s="86" customFormat="1" ht="61.5" customHeight="1" x14ac:dyDescent="0.25">
      <c r="A51" s="36" t="s">
        <v>415</v>
      </c>
      <c r="B51" s="80" t="s">
        <v>400</v>
      </c>
      <c r="C51" s="82">
        <v>6561.2253499999997</v>
      </c>
      <c r="D51" s="155">
        <v>6316.6475600000003</v>
      </c>
      <c r="E51" s="155">
        <v>5981.6572299999998</v>
      </c>
    </row>
    <row r="52" spans="1:7" s="110" customFormat="1" ht="43.5" hidden="1" customHeight="1" x14ac:dyDescent="0.25">
      <c r="A52" s="171" t="s">
        <v>421</v>
      </c>
      <c r="B52" s="170" t="s">
        <v>422</v>
      </c>
      <c r="C52" s="155"/>
      <c r="D52" s="155"/>
      <c r="E52" s="155"/>
    </row>
    <row r="53" spans="1:7" s="110" customFormat="1" ht="43.5" hidden="1" customHeight="1" x14ac:dyDescent="0.25">
      <c r="A53" s="36" t="s">
        <v>402</v>
      </c>
      <c r="B53" s="169" t="s">
        <v>401</v>
      </c>
      <c r="C53" s="155"/>
      <c r="D53" s="155"/>
      <c r="E53" s="155"/>
    </row>
    <row r="54" spans="1:7" s="110" customFormat="1" ht="31.5" hidden="1" customHeight="1" x14ac:dyDescent="0.25">
      <c r="A54" s="36" t="s">
        <v>392</v>
      </c>
      <c r="B54" s="169" t="s">
        <v>275</v>
      </c>
      <c r="C54" s="155"/>
      <c r="D54" s="155"/>
      <c r="E54" s="155"/>
    </row>
    <row r="55" spans="1:7" s="110" customFormat="1" ht="31.5" hidden="1" customHeight="1" x14ac:dyDescent="0.25">
      <c r="A55" s="36" t="s">
        <v>423</v>
      </c>
      <c r="B55" s="170" t="s">
        <v>424</v>
      </c>
      <c r="C55" s="155"/>
      <c r="D55" s="155"/>
      <c r="E55" s="155"/>
    </row>
    <row r="56" spans="1:7" s="86" customFormat="1" ht="60" hidden="1" customHeight="1" x14ac:dyDescent="0.25">
      <c r="A56" s="36" t="s">
        <v>146</v>
      </c>
      <c r="B56" s="80" t="s">
        <v>145</v>
      </c>
      <c r="C56" s="82"/>
      <c r="D56" s="155"/>
      <c r="E56" s="155"/>
    </row>
    <row r="57" spans="1:7" s="86" customFormat="1" ht="45" hidden="1" customHeight="1" x14ac:dyDescent="0.25">
      <c r="A57" s="36" t="s">
        <v>276</v>
      </c>
      <c r="B57" s="80" t="s">
        <v>317</v>
      </c>
      <c r="C57" s="82"/>
      <c r="D57" s="155"/>
      <c r="E57" s="155"/>
    </row>
    <row r="58" spans="1:7" s="86" customFormat="1" ht="48" hidden="1" customHeight="1" x14ac:dyDescent="0.25">
      <c r="A58" s="36" t="s">
        <v>399</v>
      </c>
      <c r="B58" s="80" t="s">
        <v>503</v>
      </c>
      <c r="C58" s="82"/>
      <c r="D58" s="155"/>
      <c r="E58" s="155"/>
    </row>
    <row r="59" spans="1:7" s="86" customFormat="1" ht="30" x14ac:dyDescent="0.25">
      <c r="A59" s="36" t="s">
        <v>312</v>
      </c>
      <c r="B59" s="80" t="s">
        <v>274</v>
      </c>
      <c r="C59" s="82">
        <v>531</v>
      </c>
      <c r="D59" s="155">
        <v>10000</v>
      </c>
      <c r="E59" s="155">
        <v>10000</v>
      </c>
      <c r="G59" s="113"/>
    </row>
    <row r="60" spans="1:7" s="86" customFormat="1" ht="24" customHeight="1" x14ac:dyDescent="0.25">
      <c r="A60" s="36" t="s">
        <v>313</v>
      </c>
      <c r="B60" s="80" t="s">
        <v>153</v>
      </c>
      <c r="C60" s="165">
        <v>4097.8</v>
      </c>
      <c r="D60" s="165">
        <v>23659</v>
      </c>
      <c r="E60" s="165">
        <v>15706</v>
      </c>
    </row>
    <row r="61" spans="1:7" s="86" customFormat="1" ht="29.25" x14ac:dyDescent="0.25">
      <c r="A61" s="34" t="s">
        <v>290</v>
      </c>
      <c r="B61" s="87" t="s">
        <v>132</v>
      </c>
      <c r="C61" s="78">
        <f>C63+C66+C67+C68+C69+C70+C62+C71+C64+C65</f>
        <v>222738.66376999998</v>
      </c>
      <c r="D61" s="274">
        <f t="shared" ref="D61:E61" si="6">D63+D66+D67+D68+D69+D70+D62+D71+D64+D65</f>
        <v>212473.76376999999</v>
      </c>
      <c r="E61" s="274">
        <f t="shared" si="6"/>
        <v>218883.35316999999</v>
      </c>
    </row>
    <row r="62" spans="1:7" s="86" customFormat="1" ht="64.5" customHeight="1" x14ac:dyDescent="0.25">
      <c r="A62" s="36" t="s">
        <v>287</v>
      </c>
      <c r="B62" s="80" t="s">
        <v>137</v>
      </c>
      <c r="C62" s="82">
        <v>10426.3388</v>
      </c>
      <c r="D62" s="155">
        <v>11276.3388</v>
      </c>
      <c r="E62" s="155">
        <v>16914.528200000001</v>
      </c>
    </row>
    <row r="63" spans="1:7" s="86" customFormat="1" ht="45" x14ac:dyDescent="0.25">
      <c r="A63" s="36" t="s">
        <v>291</v>
      </c>
      <c r="B63" s="80" t="s">
        <v>133</v>
      </c>
      <c r="C63" s="82">
        <v>2499.1999999999998</v>
      </c>
      <c r="D63" s="155">
        <v>2813.6</v>
      </c>
      <c r="E63" s="155">
        <v>3584.5</v>
      </c>
    </row>
    <row r="64" spans="1:7" s="86" customFormat="1" ht="66" customHeight="1" x14ac:dyDescent="0.25">
      <c r="A64" s="36" t="s">
        <v>292</v>
      </c>
      <c r="B64" s="88" t="s">
        <v>254</v>
      </c>
      <c r="C64" s="82">
        <v>59</v>
      </c>
      <c r="D64" s="155">
        <v>2</v>
      </c>
      <c r="E64" s="155">
        <v>2.5</v>
      </c>
    </row>
    <row r="65" spans="1:5" s="86" customFormat="1" ht="60" hidden="1" customHeight="1" x14ac:dyDescent="0.25">
      <c r="A65" s="36" t="s">
        <v>356</v>
      </c>
      <c r="B65" s="164" t="s">
        <v>425</v>
      </c>
      <c r="C65" s="82"/>
      <c r="D65" s="205"/>
      <c r="E65" s="205"/>
    </row>
    <row r="66" spans="1:5" s="86" customFormat="1" ht="45" hidden="1" customHeight="1" x14ac:dyDescent="0.25">
      <c r="A66" s="36" t="s">
        <v>293</v>
      </c>
      <c r="B66" s="80" t="s">
        <v>134</v>
      </c>
      <c r="C66" s="82"/>
      <c r="D66" s="205"/>
      <c r="E66" s="205"/>
    </row>
    <row r="67" spans="1:5" s="86" customFormat="1" ht="30" x14ac:dyDescent="0.25">
      <c r="A67" s="36" t="s">
        <v>294</v>
      </c>
      <c r="B67" s="80" t="s">
        <v>135</v>
      </c>
      <c r="C67" s="82">
        <v>1991.4</v>
      </c>
      <c r="D67" s="205">
        <v>1991.4</v>
      </c>
      <c r="E67" s="205">
        <v>1991.4</v>
      </c>
    </row>
    <row r="68" spans="1:5" s="86" customFormat="1" ht="30" x14ac:dyDescent="0.25">
      <c r="A68" s="36" t="s">
        <v>295</v>
      </c>
      <c r="B68" s="80" t="s">
        <v>136</v>
      </c>
      <c r="C68" s="82">
        <v>16117.224969999999</v>
      </c>
      <c r="D68" s="205">
        <v>16117.224969999999</v>
      </c>
      <c r="E68" s="205">
        <v>16117.224969999999</v>
      </c>
    </row>
    <row r="69" spans="1:5" s="86" customFormat="1" ht="45" x14ac:dyDescent="0.25">
      <c r="A69" s="36" t="s">
        <v>296</v>
      </c>
      <c r="B69" s="80" t="s">
        <v>178</v>
      </c>
      <c r="C69" s="82">
        <v>4230.1000000000004</v>
      </c>
      <c r="D69" s="205">
        <v>4230.1000000000004</v>
      </c>
      <c r="E69" s="205">
        <v>4230.1000000000004</v>
      </c>
    </row>
    <row r="70" spans="1:5" s="86" customFormat="1" ht="60" x14ac:dyDescent="0.25">
      <c r="A70" s="36" t="s">
        <v>297</v>
      </c>
      <c r="B70" s="80" t="s">
        <v>154</v>
      </c>
      <c r="C70" s="82">
        <v>1161.5999999999999</v>
      </c>
      <c r="D70" s="205">
        <v>1761.6</v>
      </c>
      <c r="E70" s="205">
        <v>1761.6</v>
      </c>
    </row>
    <row r="71" spans="1:5" s="86" customFormat="1" ht="18" customHeight="1" x14ac:dyDescent="0.25">
      <c r="A71" s="36" t="s">
        <v>298</v>
      </c>
      <c r="B71" s="80" t="s">
        <v>138</v>
      </c>
      <c r="C71" s="82">
        <v>186253.8</v>
      </c>
      <c r="D71" s="205">
        <v>174281.5</v>
      </c>
      <c r="E71" s="205">
        <v>174281.5</v>
      </c>
    </row>
    <row r="72" spans="1:5" s="86" customFormat="1" ht="18.75" customHeight="1" x14ac:dyDescent="0.25">
      <c r="A72" s="34" t="s">
        <v>310</v>
      </c>
      <c r="B72" s="87" t="s">
        <v>35</v>
      </c>
      <c r="C72" s="78">
        <f>C76+C78+C75+C77+C74+C73</f>
        <v>25067.084269999996</v>
      </c>
      <c r="D72" s="78">
        <f t="shared" ref="D72:E72" si="7">D76+D78+D75+D77+D74+D73</f>
        <v>22772.565330000001</v>
      </c>
      <c r="E72" s="78">
        <f t="shared" si="7"/>
        <v>22180.98532</v>
      </c>
    </row>
    <row r="73" spans="1:5" s="86" customFormat="1" ht="83.25" customHeight="1" x14ac:dyDescent="0.25">
      <c r="A73" s="33" t="s">
        <v>501</v>
      </c>
      <c r="B73" s="80" t="s">
        <v>502</v>
      </c>
      <c r="C73" s="82">
        <v>598.91999999999996</v>
      </c>
      <c r="D73" s="205">
        <v>859.32</v>
      </c>
      <c r="E73" s="205">
        <v>859.32</v>
      </c>
    </row>
    <row r="74" spans="1:5" s="86" customFormat="1" ht="72" customHeight="1" x14ac:dyDescent="0.25">
      <c r="A74" s="33" t="s">
        <v>499</v>
      </c>
      <c r="B74" s="80" t="s">
        <v>500</v>
      </c>
      <c r="C74" s="82">
        <v>1836.5642700000001</v>
      </c>
      <c r="D74" s="205">
        <v>2696.2453300000002</v>
      </c>
      <c r="E74" s="205">
        <v>2729.6653200000001</v>
      </c>
    </row>
    <row r="75" spans="1:5" s="86" customFormat="1" ht="64.5" customHeight="1" x14ac:dyDescent="0.25">
      <c r="A75" s="36" t="s">
        <v>397</v>
      </c>
      <c r="B75" s="80" t="s">
        <v>398</v>
      </c>
      <c r="C75" s="82">
        <v>19530</v>
      </c>
      <c r="D75" s="205">
        <v>19217</v>
      </c>
      <c r="E75" s="205">
        <v>18592</v>
      </c>
    </row>
    <row r="76" spans="1:5" s="110" customFormat="1" ht="64.5" customHeight="1" x14ac:dyDescent="0.25">
      <c r="A76" s="36" t="s">
        <v>299</v>
      </c>
      <c r="B76" s="169" t="s">
        <v>314</v>
      </c>
      <c r="C76" s="155">
        <v>1882.2</v>
      </c>
      <c r="D76" s="205"/>
      <c r="E76" s="205"/>
    </row>
    <row r="77" spans="1:5" s="79" customFormat="1" ht="45" hidden="1" x14ac:dyDescent="0.25">
      <c r="A77" s="36" t="s">
        <v>458</v>
      </c>
      <c r="B77" s="80" t="s">
        <v>459</v>
      </c>
      <c r="C77" s="82"/>
      <c r="D77" s="205"/>
      <c r="E77" s="205"/>
    </row>
    <row r="78" spans="1:5" s="79" customFormat="1" ht="14.25" customHeight="1" x14ac:dyDescent="0.25">
      <c r="A78" s="36" t="s">
        <v>309</v>
      </c>
      <c r="B78" s="80" t="s">
        <v>221</v>
      </c>
      <c r="C78" s="82">
        <v>1219.4000000000001</v>
      </c>
      <c r="D78" s="205"/>
      <c r="E78" s="205"/>
    </row>
    <row r="79" spans="1:5" s="13" customFormat="1" ht="17.25" hidden="1" customHeight="1" x14ac:dyDescent="0.25">
      <c r="A79" s="101" t="s">
        <v>183</v>
      </c>
      <c r="B79" s="16" t="s">
        <v>184</v>
      </c>
      <c r="C79" s="26">
        <f>C80</f>
        <v>0</v>
      </c>
      <c r="D79" s="26">
        <f>D80</f>
        <v>0</v>
      </c>
      <c r="E79" s="26">
        <f>E80</f>
        <v>0</v>
      </c>
    </row>
    <row r="80" spans="1:5" s="86" customFormat="1" ht="17.25" hidden="1" customHeight="1" x14ac:dyDescent="0.25">
      <c r="A80" s="36" t="s">
        <v>185</v>
      </c>
      <c r="B80" s="80" t="s">
        <v>184</v>
      </c>
      <c r="C80" s="82"/>
      <c r="D80" s="82"/>
      <c r="E80" s="82"/>
    </row>
    <row r="81" spans="1:5" s="79" customFormat="1" ht="51" hidden="1" customHeight="1" x14ac:dyDescent="0.2">
      <c r="A81" s="173" t="s">
        <v>448</v>
      </c>
      <c r="B81" s="87" t="s">
        <v>447</v>
      </c>
      <c r="C81" s="78">
        <f>C82</f>
        <v>0</v>
      </c>
      <c r="D81" s="78">
        <f>D82</f>
        <v>0</v>
      </c>
      <c r="E81" s="174"/>
    </row>
    <row r="82" spans="1:5" s="86" customFormat="1" ht="30" hidden="1" customHeight="1" x14ac:dyDescent="0.25">
      <c r="A82" s="172" t="s">
        <v>449</v>
      </c>
      <c r="B82" s="80" t="s">
        <v>446</v>
      </c>
      <c r="C82" s="82"/>
      <c r="D82" s="82"/>
      <c r="E82" s="174"/>
    </row>
    <row r="83" spans="1:5" s="13" customFormat="1" x14ac:dyDescent="0.2">
      <c r="A83" s="102"/>
      <c r="B83" s="17"/>
      <c r="C83" s="75"/>
      <c r="D83" s="75"/>
      <c r="E83" s="64"/>
    </row>
    <row r="84" spans="1:5" s="13" customFormat="1" x14ac:dyDescent="0.2">
      <c r="A84" s="102"/>
      <c r="B84" s="17"/>
      <c r="C84" s="75"/>
      <c r="D84" s="75"/>
      <c r="E84" s="64"/>
    </row>
    <row r="85" spans="1:5" s="13" customFormat="1" x14ac:dyDescent="0.2">
      <c r="A85" s="102"/>
      <c r="B85" s="17"/>
      <c r="C85" s="75"/>
      <c r="D85" s="75"/>
      <c r="E85" s="64"/>
    </row>
    <row r="86" spans="1:5" s="13" customFormat="1" x14ac:dyDescent="0.2">
      <c r="A86" s="103"/>
      <c r="B86" s="18"/>
      <c r="C86" s="76"/>
      <c r="D86" s="76"/>
      <c r="E86" s="65"/>
    </row>
    <row r="87" spans="1:5" s="13" customFormat="1" x14ac:dyDescent="0.2">
      <c r="A87" s="102"/>
      <c r="B87" s="17"/>
      <c r="C87" s="75"/>
      <c r="D87" s="75"/>
      <c r="E87" s="64"/>
    </row>
    <row r="88" spans="1:5" s="13" customFormat="1" x14ac:dyDescent="0.2">
      <c r="A88" s="102"/>
      <c r="B88" s="17"/>
      <c r="C88" s="75"/>
      <c r="D88" s="75"/>
      <c r="E88" s="64"/>
    </row>
    <row r="89" spans="1:5" x14ac:dyDescent="0.2">
      <c r="A89" s="102"/>
    </row>
    <row r="90" spans="1:5" x14ac:dyDescent="0.2">
      <c r="A90" s="102"/>
    </row>
    <row r="91" spans="1:5" x14ac:dyDescent="0.2">
      <c r="A91" s="102"/>
    </row>
    <row r="92" spans="1:5" x14ac:dyDescent="0.2">
      <c r="A92" s="102"/>
    </row>
    <row r="93" spans="1:5" x14ac:dyDescent="0.2">
      <c r="A93" s="102"/>
    </row>
    <row r="94" spans="1:5" x14ac:dyDescent="0.2">
      <c r="A94" s="102"/>
    </row>
    <row r="95" spans="1:5" x14ac:dyDescent="0.2">
      <c r="A95" s="102"/>
    </row>
    <row r="96" spans="1:5" x14ac:dyDescent="0.2">
      <c r="A96" s="102"/>
    </row>
    <row r="97" spans="1:2" x14ac:dyDescent="0.2">
      <c r="A97" s="102"/>
    </row>
    <row r="98" spans="1:2" x14ac:dyDescent="0.2">
      <c r="A98" s="102"/>
    </row>
    <row r="99" spans="1:2" x14ac:dyDescent="0.2">
      <c r="A99" s="102"/>
    </row>
    <row r="100" spans="1:2" x14ac:dyDescent="0.2">
      <c r="A100" s="102"/>
    </row>
    <row r="101" spans="1:2" x14ac:dyDescent="0.2">
      <c r="A101" s="102"/>
      <c r="B101" s="19"/>
    </row>
    <row r="102" spans="1:2" x14ac:dyDescent="0.2">
      <c r="A102" s="102"/>
      <c r="B102" s="19"/>
    </row>
    <row r="103" spans="1:2" x14ac:dyDescent="0.2">
      <c r="A103" s="102"/>
      <c r="B103" s="19"/>
    </row>
    <row r="104" spans="1:2" x14ac:dyDescent="0.2">
      <c r="A104" s="102"/>
      <c r="B104" s="19"/>
    </row>
    <row r="105" spans="1:2" x14ac:dyDescent="0.2">
      <c r="A105" s="102"/>
      <c r="B105" s="19"/>
    </row>
    <row r="106" spans="1:2" x14ac:dyDescent="0.2">
      <c r="A106" s="102"/>
      <c r="B106" s="19"/>
    </row>
    <row r="107" spans="1:2" x14ac:dyDescent="0.2">
      <c r="A107" s="102"/>
      <c r="B107" s="19"/>
    </row>
    <row r="108" spans="1:2" x14ac:dyDescent="0.2">
      <c r="A108" s="102"/>
      <c r="B108" s="19"/>
    </row>
    <row r="109" spans="1:2" x14ac:dyDescent="0.2">
      <c r="A109" s="102"/>
      <c r="B109" s="19"/>
    </row>
    <row r="110" spans="1:2" x14ac:dyDescent="0.2">
      <c r="A110" s="102"/>
      <c r="B110" s="19"/>
    </row>
    <row r="111" spans="1:2" x14ac:dyDescent="0.2">
      <c r="A111" s="102"/>
      <c r="B111" s="19"/>
    </row>
    <row r="112" spans="1:2" x14ac:dyDescent="0.2">
      <c r="A112" s="102"/>
      <c r="B112" s="19"/>
    </row>
    <row r="113" spans="1:2" x14ac:dyDescent="0.2">
      <c r="A113" s="102"/>
      <c r="B113" s="19"/>
    </row>
    <row r="114" spans="1:2" x14ac:dyDescent="0.2">
      <c r="A114" s="102"/>
      <c r="B114" s="19"/>
    </row>
    <row r="115" spans="1:2" x14ac:dyDescent="0.2">
      <c r="A115" s="102"/>
      <c r="B115" s="19"/>
    </row>
    <row r="116" spans="1:2" x14ac:dyDescent="0.2">
      <c r="A116" s="102"/>
      <c r="B116" s="19"/>
    </row>
    <row r="117" spans="1:2" x14ac:dyDescent="0.2">
      <c r="B117" s="19"/>
    </row>
    <row r="118" spans="1:2" x14ac:dyDescent="0.2">
      <c r="B118" s="19"/>
    </row>
    <row r="119" spans="1:2" x14ac:dyDescent="0.2">
      <c r="B119" s="19"/>
    </row>
    <row r="120" spans="1:2" x14ac:dyDescent="0.2">
      <c r="B120" s="19"/>
    </row>
    <row r="121" spans="1:2" x14ac:dyDescent="0.2">
      <c r="B121" s="19"/>
    </row>
    <row r="122" spans="1:2" x14ac:dyDescent="0.2">
      <c r="B122" s="19"/>
    </row>
    <row r="123" spans="1:2" x14ac:dyDescent="0.2">
      <c r="B123" s="19"/>
    </row>
    <row r="124" spans="1:2" x14ac:dyDescent="0.2">
      <c r="B124" s="19"/>
    </row>
    <row r="125" spans="1:2" x14ac:dyDescent="0.2">
      <c r="B125" s="19"/>
    </row>
    <row r="126" spans="1:2" x14ac:dyDescent="0.2">
      <c r="B126" s="19"/>
    </row>
    <row r="127" spans="1:2" x14ac:dyDescent="0.2">
      <c r="B127" s="19"/>
    </row>
    <row r="128" spans="1:2" x14ac:dyDescent="0.2">
      <c r="B128" s="19"/>
    </row>
    <row r="129" spans="2:2" x14ac:dyDescent="0.2">
      <c r="B129" s="19"/>
    </row>
    <row r="130" spans="2:2" x14ac:dyDescent="0.2">
      <c r="B130" s="19"/>
    </row>
    <row r="131" spans="2:2" x14ac:dyDescent="0.2">
      <c r="B131" s="19"/>
    </row>
    <row r="132" spans="2:2" x14ac:dyDescent="0.2">
      <c r="B132" s="19"/>
    </row>
    <row r="133" spans="2:2" x14ac:dyDescent="0.2">
      <c r="B133" s="19"/>
    </row>
    <row r="134" spans="2:2" x14ac:dyDescent="0.2">
      <c r="B134" s="19"/>
    </row>
    <row r="135" spans="2:2" x14ac:dyDescent="0.2">
      <c r="B135" s="19"/>
    </row>
    <row r="136" spans="2:2" x14ac:dyDescent="0.2">
      <c r="B136" s="19"/>
    </row>
  </sheetData>
  <mergeCells count="16">
    <mergeCell ref="B5:E5"/>
    <mergeCell ref="D1:E1"/>
    <mergeCell ref="B2:E2"/>
    <mergeCell ref="B3:E3"/>
    <mergeCell ref="B4:E4"/>
    <mergeCell ref="A29:B29"/>
    <mergeCell ref="A22:B22"/>
    <mergeCell ref="A12:E13"/>
    <mergeCell ref="B10:E10"/>
    <mergeCell ref="A11:C11"/>
    <mergeCell ref="A6:E6"/>
    <mergeCell ref="A7:E7"/>
    <mergeCell ref="C15:E15"/>
    <mergeCell ref="A9:E9"/>
    <mergeCell ref="A15:A16"/>
    <mergeCell ref="B15:B16"/>
  </mergeCells>
  <pageMargins left="0.59055118110236227" right="0.19685039370078741" top="0.39370078740157483" bottom="0.19685039370078741" header="0" footer="0"/>
  <pageSetup paperSize="9" scale="6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view="pageBreakPreview" zoomScaleNormal="100" zoomScaleSheetLayoutView="100" workbookViewId="0">
      <selection activeCell="A6" sqref="A6:G6"/>
    </sheetView>
  </sheetViews>
  <sheetFormatPr defaultRowHeight="15" x14ac:dyDescent="0.25"/>
  <cols>
    <col min="3" max="3" width="43.28515625" customWidth="1"/>
    <col min="4" max="4" width="12.42578125" customWidth="1"/>
    <col min="5" max="5" width="13.7109375" customWidth="1"/>
    <col min="6" max="6" width="17.42578125" customWidth="1"/>
    <col min="7" max="7" width="45.5703125" hidden="1" customWidth="1"/>
    <col min="8" max="9" width="9.140625" customWidth="1"/>
    <col min="259" max="259" width="43.28515625" customWidth="1"/>
    <col min="260" max="260" width="12.42578125" customWidth="1"/>
    <col min="261" max="261" width="13.7109375" customWidth="1"/>
    <col min="262" max="262" width="17.42578125" customWidth="1"/>
    <col min="263" max="263" width="0" hidden="1" customWidth="1"/>
    <col min="264" max="265" width="9.140625" customWidth="1"/>
    <col min="515" max="515" width="43.28515625" customWidth="1"/>
    <col min="516" max="516" width="12.42578125" customWidth="1"/>
    <col min="517" max="517" width="13.7109375" customWidth="1"/>
    <col min="518" max="518" width="17.42578125" customWidth="1"/>
    <col min="519" max="519" width="0" hidden="1" customWidth="1"/>
    <col min="520" max="521" width="9.140625" customWidth="1"/>
    <col min="771" max="771" width="43.28515625" customWidth="1"/>
    <col min="772" max="772" width="12.42578125" customWidth="1"/>
    <col min="773" max="773" width="13.7109375" customWidth="1"/>
    <col min="774" max="774" width="17.42578125" customWidth="1"/>
    <col min="775" max="775" width="0" hidden="1" customWidth="1"/>
    <col min="776" max="777" width="9.140625" customWidth="1"/>
    <col min="1027" max="1027" width="43.28515625" customWidth="1"/>
    <col min="1028" max="1028" width="12.42578125" customWidth="1"/>
    <col min="1029" max="1029" width="13.7109375" customWidth="1"/>
    <col min="1030" max="1030" width="17.42578125" customWidth="1"/>
    <col min="1031" max="1031" width="0" hidden="1" customWidth="1"/>
    <col min="1032" max="1033" width="9.140625" customWidth="1"/>
    <col min="1283" max="1283" width="43.28515625" customWidth="1"/>
    <col min="1284" max="1284" width="12.42578125" customWidth="1"/>
    <col min="1285" max="1285" width="13.7109375" customWidth="1"/>
    <col min="1286" max="1286" width="17.42578125" customWidth="1"/>
    <col min="1287" max="1287" width="0" hidden="1" customWidth="1"/>
    <col min="1288" max="1289" width="9.140625" customWidth="1"/>
    <col min="1539" max="1539" width="43.28515625" customWidth="1"/>
    <col min="1540" max="1540" width="12.42578125" customWidth="1"/>
    <col min="1541" max="1541" width="13.7109375" customWidth="1"/>
    <col min="1542" max="1542" width="17.42578125" customWidth="1"/>
    <col min="1543" max="1543" width="0" hidden="1" customWidth="1"/>
    <col min="1544" max="1545" width="9.140625" customWidth="1"/>
    <col min="1795" max="1795" width="43.28515625" customWidth="1"/>
    <col min="1796" max="1796" width="12.42578125" customWidth="1"/>
    <col min="1797" max="1797" width="13.7109375" customWidth="1"/>
    <col min="1798" max="1798" width="17.42578125" customWidth="1"/>
    <col min="1799" max="1799" width="0" hidden="1" customWidth="1"/>
    <col min="1800" max="1801" width="9.140625" customWidth="1"/>
    <col min="2051" max="2051" width="43.28515625" customWidth="1"/>
    <col min="2052" max="2052" width="12.42578125" customWidth="1"/>
    <col min="2053" max="2053" width="13.7109375" customWidth="1"/>
    <col min="2054" max="2054" width="17.42578125" customWidth="1"/>
    <col min="2055" max="2055" width="0" hidden="1" customWidth="1"/>
    <col min="2056" max="2057" width="9.140625" customWidth="1"/>
    <col min="2307" max="2307" width="43.28515625" customWidth="1"/>
    <col min="2308" max="2308" width="12.42578125" customWidth="1"/>
    <col min="2309" max="2309" width="13.7109375" customWidth="1"/>
    <col min="2310" max="2310" width="17.42578125" customWidth="1"/>
    <col min="2311" max="2311" width="0" hidden="1" customWidth="1"/>
    <col min="2312" max="2313" width="9.140625" customWidth="1"/>
    <col min="2563" max="2563" width="43.28515625" customWidth="1"/>
    <col min="2564" max="2564" width="12.42578125" customWidth="1"/>
    <col min="2565" max="2565" width="13.7109375" customWidth="1"/>
    <col min="2566" max="2566" width="17.42578125" customWidth="1"/>
    <col min="2567" max="2567" width="0" hidden="1" customWidth="1"/>
    <col min="2568" max="2569" width="9.140625" customWidth="1"/>
    <col min="2819" max="2819" width="43.28515625" customWidth="1"/>
    <col min="2820" max="2820" width="12.42578125" customWidth="1"/>
    <col min="2821" max="2821" width="13.7109375" customWidth="1"/>
    <col min="2822" max="2822" width="17.42578125" customWidth="1"/>
    <col min="2823" max="2823" width="0" hidden="1" customWidth="1"/>
    <col min="2824" max="2825" width="9.140625" customWidth="1"/>
    <col min="3075" max="3075" width="43.28515625" customWidth="1"/>
    <col min="3076" max="3076" width="12.42578125" customWidth="1"/>
    <col min="3077" max="3077" width="13.7109375" customWidth="1"/>
    <col min="3078" max="3078" width="17.42578125" customWidth="1"/>
    <col min="3079" max="3079" width="0" hidden="1" customWidth="1"/>
    <col min="3080" max="3081" width="9.140625" customWidth="1"/>
    <col min="3331" max="3331" width="43.28515625" customWidth="1"/>
    <col min="3332" max="3332" width="12.42578125" customWidth="1"/>
    <col min="3333" max="3333" width="13.7109375" customWidth="1"/>
    <col min="3334" max="3334" width="17.42578125" customWidth="1"/>
    <col min="3335" max="3335" width="0" hidden="1" customWidth="1"/>
    <col min="3336" max="3337" width="9.140625" customWidth="1"/>
    <col min="3587" max="3587" width="43.28515625" customWidth="1"/>
    <col min="3588" max="3588" width="12.42578125" customWidth="1"/>
    <col min="3589" max="3589" width="13.7109375" customWidth="1"/>
    <col min="3590" max="3590" width="17.42578125" customWidth="1"/>
    <col min="3591" max="3591" width="0" hidden="1" customWidth="1"/>
    <col min="3592" max="3593" width="9.140625" customWidth="1"/>
    <col min="3843" max="3843" width="43.28515625" customWidth="1"/>
    <col min="3844" max="3844" width="12.42578125" customWidth="1"/>
    <col min="3845" max="3845" width="13.7109375" customWidth="1"/>
    <col min="3846" max="3846" width="17.42578125" customWidth="1"/>
    <col min="3847" max="3847" width="0" hidden="1" customWidth="1"/>
    <col min="3848" max="3849" width="9.140625" customWidth="1"/>
    <col min="4099" max="4099" width="43.28515625" customWidth="1"/>
    <col min="4100" max="4100" width="12.42578125" customWidth="1"/>
    <col min="4101" max="4101" width="13.7109375" customWidth="1"/>
    <col min="4102" max="4102" width="17.42578125" customWidth="1"/>
    <col min="4103" max="4103" width="0" hidden="1" customWidth="1"/>
    <col min="4104" max="4105" width="9.140625" customWidth="1"/>
    <col min="4355" max="4355" width="43.28515625" customWidth="1"/>
    <col min="4356" max="4356" width="12.42578125" customWidth="1"/>
    <col min="4357" max="4357" width="13.7109375" customWidth="1"/>
    <col min="4358" max="4358" width="17.42578125" customWidth="1"/>
    <col min="4359" max="4359" width="0" hidden="1" customWidth="1"/>
    <col min="4360" max="4361" width="9.140625" customWidth="1"/>
    <col min="4611" max="4611" width="43.28515625" customWidth="1"/>
    <col min="4612" max="4612" width="12.42578125" customWidth="1"/>
    <col min="4613" max="4613" width="13.7109375" customWidth="1"/>
    <col min="4614" max="4614" width="17.42578125" customWidth="1"/>
    <col min="4615" max="4615" width="0" hidden="1" customWidth="1"/>
    <col min="4616" max="4617" width="9.140625" customWidth="1"/>
    <col min="4867" max="4867" width="43.28515625" customWidth="1"/>
    <col min="4868" max="4868" width="12.42578125" customWidth="1"/>
    <col min="4869" max="4869" width="13.7109375" customWidth="1"/>
    <col min="4870" max="4870" width="17.42578125" customWidth="1"/>
    <col min="4871" max="4871" width="0" hidden="1" customWidth="1"/>
    <col min="4872" max="4873" width="9.140625" customWidth="1"/>
    <col min="5123" max="5123" width="43.28515625" customWidth="1"/>
    <col min="5124" max="5124" width="12.42578125" customWidth="1"/>
    <col min="5125" max="5125" width="13.7109375" customWidth="1"/>
    <col min="5126" max="5126" width="17.42578125" customWidth="1"/>
    <col min="5127" max="5127" width="0" hidden="1" customWidth="1"/>
    <col min="5128" max="5129" width="9.140625" customWidth="1"/>
    <col min="5379" max="5379" width="43.28515625" customWidth="1"/>
    <col min="5380" max="5380" width="12.42578125" customWidth="1"/>
    <col min="5381" max="5381" width="13.7109375" customWidth="1"/>
    <col min="5382" max="5382" width="17.42578125" customWidth="1"/>
    <col min="5383" max="5383" width="0" hidden="1" customWidth="1"/>
    <col min="5384" max="5385" width="9.140625" customWidth="1"/>
    <col min="5635" max="5635" width="43.28515625" customWidth="1"/>
    <col min="5636" max="5636" width="12.42578125" customWidth="1"/>
    <col min="5637" max="5637" width="13.7109375" customWidth="1"/>
    <col min="5638" max="5638" width="17.42578125" customWidth="1"/>
    <col min="5639" max="5639" width="0" hidden="1" customWidth="1"/>
    <col min="5640" max="5641" width="9.140625" customWidth="1"/>
    <col min="5891" max="5891" width="43.28515625" customWidth="1"/>
    <col min="5892" max="5892" width="12.42578125" customWidth="1"/>
    <col min="5893" max="5893" width="13.7109375" customWidth="1"/>
    <col min="5894" max="5894" width="17.42578125" customWidth="1"/>
    <col min="5895" max="5895" width="0" hidden="1" customWidth="1"/>
    <col min="5896" max="5897" width="9.140625" customWidth="1"/>
    <col min="6147" max="6147" width="43.28515625" customWidth="1"/>
    <col min="6148" max="6148" width="12.42578125" customWidth="1"/>
    <col min="6149" max="6149" width="13.7109375" customWidth="1"/>
    <col min="6150" max="6150" width="17.42578125" customWidth="1"/>
    <col min="6151" max="6151" width="0" hidden="1" customWidth="1"/>
    <col min="6152" max="6153" width="9.140625" customWidth="1"/>
    <col min="6403" max="6403" width="43.28515625" customWidth="1"/>
    <col min="6404" max="6404" width="12.42578125" customWidth="1"/>
    <col min="6405" max="6405" width="13.7109375" customWidth="1"/>
    <col min="6406" max="6406" width="17.42578125" customWidth="1"/>
    <col min="6407" max="6407" width="0" hidden="1" customWidth="1"/>
    <col min="6408" max="6409" width="9.140625" customWidth="1"/>
    <col min="6659" max="6659" width="43.28515625" customWidth="1"/>
    <col min="6660" max="6660" width="12.42578125" customWidth="1"/>
    <col min="6661" max="6661" width="13.7109375" customWidth="1"/>
    <col min="6662" max="6662" width="17.42578125" customWidth="1"/>
    <col min="6663" max="6663" width="0" hidden="1" customWidth="1"/>
    <col min="6664" max="6665" width="9.140625" customWidth="1"/>
    <col min="6915" max="6915" width="43.28515625" customWidth="1"/>
    <col min="6916" max="6916" width="12.42578125" customWidth="1"/>
    <col min="6917" max="6917" width="13.7109375" customWidth="1"/>
    <col min="6918" max="6918" width="17.42578125" customWidth="1"/>
    <col min="6919" max="6919" width="0" hidden="1" customWidth="1"/>
    <col min="6920" max="6921" width="9.140625" customWidth="1"/>
    <col min="7171" max="7171" width="43.28515625" customWidth="1"/>
    <col min="7172" max="7172" width="12.42578125" customWidth="1"/>
    <col min="7173" max="7173" width="13.7109375" customWidth="1"/>
    <col min="7174" max="7174" width="17.42578125" customWidth="1"/>
    <col min="7175" max="7175" width="0" hidden="1" customWidth="1"/>
    <col min="7176" max="7177" width="9.140625" customWidth="1"/>
    <col min="7427" max="7427" width="43.28515625" customWidth="1"/>
    <col min="7428" max="7428" width="12.42578125" customWidth="1"/>
    <col min="7429" max="7429" width="13.7109375" customWidth="1"/>
    <col min="7430" max="7430" width="17.42578125" customWidth="1"/>
    <col min="7431" max="7431" width="0" hidden="1" customWidth="1"/>
    <col min="7432" max="7433" width="9.140625" customWidth="1"/>
    <col min="7683" max="7683" width="43.28515625" customWidth="1"/>
    <col min="7684" max="7684" width="12.42578125" customWidth="1"/>
    <col min="7685" max="7685" width="13.7109375" customWidth="1"/>
    <col min="7686" max="7686" width="17.42578125" customWidth="1"/>
    <col min="7687" max="7687" width="0" hidden="1" customWidth="1"/>
    <col min="7688" max="7689" width="9.140625" customWidth="1"/>
    <col min="7939" max="7939" width="43.28515625" customWidth="1"/>
    <col min="7940" max="7940" width="12.42578125" customWidth="1"/>
    <col min="7941" max="7941" width="13.7109375" customWidth="1"/>
    <col min="7942" max="7942" width="17.42578125" customWidth="1"/>
    <col min="7943" max="7943" width="0" hidden="1" customWidth="1"/>
    <col min="7944" max="7945" width="9.140625" customWidth="1"/>
    <col min="8195" max="8195" width="43.28515625" customWidth="1"/>
    <col min="8196" max="8196" width="12.42578125" customWidth="1"/>
    <col min="8197" max="8197" width="13.7109375" customWidth="1"/>
    <col min="8198" max="8198" width="17.42578125" customWidth="1"/>
    <col min="8199" max="8199" width="0" hidden="1" customWidth="1"/>
    <col min="8200" max="8201" width="9.140625" customWidth="1"/>
    <col min="8451" max="8451" width="43.28515625" customWidth="1"/>
    <col min="8452" max="8452" width="12.42578125" customWidth="1"/>
    <col min="8453" max="8453" width="13.7109375" customWidth="1"/>
    <col min="8454" max="8454" width="17.42578125" customWidth="1"/>
    <col min="8455" max="8455" width="0" hidden="1" customWidth="1"/>
    <col min="8456" max="8457" width="9.140625" customWidth="1"/>
    <col min="8707" max="8707" width="43.28515625" customWidth="1"/>
    <col min="8708" max="8708" width="12.42578125" customWidth="1"/>
    <col min="8709" max="8709" width="13.7109375" customWidth="1"/>
    <col min="8710" max="8710" width="17.42578125" customWidth="1"/>
    <col min="8711" max="8711" width="0" hidden="1" customWidth="1"/>
    <col min="8712" max="8713" width="9.140625" customWidth="1"/>
    <col min="8963" max="8963" width="43.28515625" customWidth="1"/>
    <col min="8964" max="8964" width="12.42578125" customWidth="1"/>
    <col min="8965" max="8965" width="13.7109375" customWidth="1"/>
    <col min="8966" max="8966" width="17.42578125" customWidth="1"/>
    <col min="8967" max="8967" width="0" hidden="1" customWidth="1"/>
    <col min="8968" max="8969" width="9.140625" customWidth="1"/>
    <col min="9219" max="9219" width="43.28515625" customWidth="1"/>
    <col min="9220" max="9220" width="12.42578125" customWidth="1"/>
    <col min="9221" max="9221" width="13.7109375" customWidth="1"/>
    <col min="9222" max="9222" width="17.42578125" customWidth="1"/>
    <col min="9223" max="9223" width="0" hidden="1" customWidth="1"/>
    <col min="9224" max="9225" width="9.140625" customWidth="1"/>
    <col min="9475" max="9475" width="43.28515625" customWidth="1"/>
    <col min="9476" max="9476" width="12.42578125" customWidth="1"/>
    <col min="9477" max="9477" width="13.7109375" customWidth="1"/>
    <col min="9478" max="9478" width="17.42578125" customWidth="1"/>
    <col min="9479" max="9479" width="0" hidden="1" customWidth="1"/>
    <col min="9480" max="9481" width="9.140625" customWidth="1"/>
    <col min="9731" max="9731" width="43.28515625" customWidth="1"/>
    <col min="9732" max="9732" width="12.42578125" customWidth="1"/>
    <col min="9733" max="9733" width="13.7109375" customWidth="1"/>
    <col min="9734" max="9734" width="17.42578125" customWidth="1"/>
    <col min="9735" max="9735" width="0" hidden="1" customWidth="1"/>
    <col min="9736" max="9737" width="9.140625" customWidth="1"/>
    <col min="9987" max="9987" width="43.28515625" customWidth="1"/>
    <col min="9988" max="9988" width="12.42578125" customWidth="1"/>
    <col min="9989" max="9989" width="13.7109375" customWidth="1"/>
    <col min="9990" max="9990" width="17.42578125" customWidth="1"/>
    <col min="9991" max="9991" width="0" hidden="1" customWidth="1"/>
    <col min="9992" max="9993" width="9.140625" customWidth="1"/>
    <col min="10243" max="10243" width="43.28515625" customWidth="1"/>
    <col min="10244" max="10244" width="12.42578125" customWidth="1"/>
    <col min="10245" max="10245" width="13.7109375" customWidth="1"/>
    <col min="10246" max="10246" width="17.42578125" customWidth="1"/>
    <col min="10247" max="10247" width="0" hidden="1" customWidth="1"/>
    <col min="10248" max="10249" width="9.140625" customWidth="1"/>
    <col min="10499" max="10499" width="43.28515625" customWidth="1"/>
    <col min="10500" max="10500" width="12.42578125" customWidth="1"/>
    <col min="10501" max="10501" width="13.7109375" customWidth="1"/>
    <col min="10502" max="10502" width="17.42578125" customWidth="1"/>
    <col min="10503" max="10503" width="0" hidden="1" customWidth="1"/>
    <col min="10504" max="10505" width="9.140625" customWidth="1"/>
    <col min="10755" max="10755" width="43.28515625" customWidth="1"/>
    <col min="10756" max="10756" width="12.42578125" customWidth="1"/>
    <col min="10757" max="10757" width="13.7109375" customWidth="1"/>
    <col min="10758" max="10758" width="17.42578125" customWidth="1"/>
    <col min="10759" max="10759" width="0" hidden="1" customWidth="1"/>
    <col min="10760" max="10761" width="9.140625" customWidth="1"/>
    <col min="11011" max="11011" width="43.28515625" customWidth="1"/>
    <col min="11012" max="11012" width="12.42578125" customWidth="1"/>
    <col min="11013" max="11013" width="13.7109375" customWidth="1"/>
    <col min="11014" max="11014" width="17.42578125" customWidth="1"/>
    <col min="11015" max="11015" width="0" hidden="1" customWidth="1"/>
    <col min="11016" max="11017" width="9.140625" customWidth="1"/>
    <col min="11267" max="11267" width="43.28515625" customWidth="1"/>
    <col min="11268" max="11268" width="12.42578125" customWidth="1"/>
    <col min="11269" max="11269" width="13.7109375" customWidth="1"/>
    <col min="11270" max="11270" width="17.42578125" customWidth="1"/>
    <col min="11271" max="11271" width="0" hidden="1" customWidth="1"/>
    <col min="11272" max="11273" width="9.140625" customWidth="1"/>
    <col min="11523" max="11523" width="43.28515625" customWidth="1"/>
    <col min="11524" max="11524" width="12.42578125" customWidth="1"/>
    <col min="11525" max="11525" width="13.7109375" customWidth="1"/>
    <col min="11526" max="11526" width="17.42578125" customWidth="1"/>
    <col min="11527" max="11527" width="0" hidden="1" customWidth="1"/>
    <col min="11528" max="11529" width="9.140625" customWidth="1"/>
    <col min="11779" max="11779" width="43.28515625" customWidth="1"/>
    <col min="11780" max="11780" width="12.42578125" customWidth="1"/>
    <col min="11781" max="11781" width="13.7109375" customWidth="1"/>
    <col min="11782" max="11782" width="17.42578125" customWidth="1"/>
    <col min="11783" max="11783" width="0" hidden="1" customWidth="1"/>
    <col min="11784" max="11785" width="9.140625" customWidth="1"/>
    <col min="12035" max="12035" width="43.28515625" customWidth="1"/>
    <col min="12036" max="12036" width="12.42578125" customWidth="1"/>
    <col min="12037" max="12037" width="13.7109375" customWidth="1"/>
    <col min="12038" max="12038" width="17.42578125" customWidth="1"/>
    <col min="12039" max="12039" width="0" hidden="1" customWidth="1"/>
    <col min="12040" max="12041" width="9.140625" customWidth="1"/>
    <col min="12291" max="12291" width="43.28515625" customWidth="1"/>
    <col min="12292" max="12292" width="12.42578125" customWidth="1"/>
    <col min="12293" max="12293" width="13.7109375" customWidth="1"/>
    <col min="12294" max="12294" width="17.42578125" customWidth="1"/>
    <col min="12295" max="12295" width="0" hidden="1" customWidth="1"/>
    <col min="12296" max="12297" width="9.140625" customWidth="1"/>
    <col min="12547" max="12547" width="43.28515625" customWidth="1"/>
    <col min="12548" max="12548" width="12.42578125" customWidth="1"/>
    <col min="12549" max="12549" width="13.7109375" customWidth="1"/>
    <col min="12550" max="12550" width="17.42578125" customWidth="1"/>
    <col min="12551" max="12551" width="0" hidden="1" customWidth="1"/>
    <col min="12552" max="12553" width="9.140625" customWidth="1"/>
    <col min="12803" max="12803" width="43.28515625" customWidth="1"/>
    <col min="12804" max="12804" width="12.42578125" customWidth="1"/>
    <col min="12805" max="12805" width="13.7109375" customWidth="1"/>
    <col min="12806" max="12806" width="17.42578125" customWidth="1"/>
    <col min="12807" max="12807" width="0" hidden="1" customWidth="1"/>
    <col min="12808" max="12809" width="9.140625" customWidth="1"/>
    <col min="13059" max="13059" width="43.28515625" customWidth="1"/>
    <col min="13060" max="13060" width="12.42578125" customWidth="1"/>
    <col min="13061" max="13061" width="13.7109375" customWidth="1"/>
    <col min="13062" max="13062" width="17.42578125" customWidth="1"/>
    <col min="13063" max="13063" width="0" hidden="1" customWidth="1"/>
    <col min="13064" max="13065" width="9.140625" customWidth="1"/>
    <col min="13315" max="13315" width="43.28515625" customWidth="1"/>
    <col min="13316" max="13316" width="12.42578125" customWidth="1"/>
    <col min="13317" max="13317" width="13.7109375" customWidth="1"/>
    <col min="13318" max="13318" width="17.42578125" customWidth="1"/>
    <col min="13319" max="13319" width="0" hidden="1" customWidth="1"/>
    <col min="13320" max="13321" width="9.140625" customWidth="1"/>
    <col min="13571" max="13571" width="43.28515625" customWidth="1"/>
    <col min="13572" max="13572" width="12.42578125" customWidth="1"/>
    <col min="13573" max="13573" width="13.7109375" customWidth="1"/>
    <col min="13574" max="13574" width="17.42578125" customWidth="1"/>
    <col min="13575" max="13575" width="0" hidden="1" customWidth="1"/>
    <col min="13576" max="13577" width="9.140625" customWidth="1"/>
    <col min="13827" max="13827" width="43.28515625" customWidth="1"/>
    <col min="13828" max="13828" width="12.42578125" customWidth="1"/>
    <col min="13829" max="13829" width="13.7109375" customWidth="1"/>
    <col min="13830" max="13830" width="17.42578125" customWidth="1"/>
    <col min="13831" max="13831" width="0" hidden="1" customWidth="1"/>
    <col min="13832" max="13833" width="9.140625" customWidth="1"/>
    <col min="14083" max="14083" width="43.28515625" customWidth="1"/>
    <col min="14084" max="14084" width="12.42578125" customWidth="1"/>
    <col min="14085" max="14085" width="13.7109375" customWidth="1"/>
    <col min="14086" max="14086" width="17.42578125" customWidth="1"/>
    <col min="14087" max="14087" width="0" hidden="1" customWidth="1"/>
    <col min="14088" max="14089" width="9.140625" customWidth="1"/>
    <col min="14339" max="14339" width="43.28515625" customWidth="1"/>
    <col min="14340" max="14340" width="12.42578125" customWidth="1"/>
    <col min="14341" max="14341" width="13.7109375" customWidth="1"/>
    <col min="14342" max="14342" width="17.42578125" customWidth="1"/>
    <col min="14343" max="14343" width="0" hidden="1" customWidth="1"/>
    <col min="14344" max="14345" width="9.140625" customWidth="1"/>
    <col min="14595" max="14595" width="43.28515625" customWidth="1"/>
    <col min="14596" max="14596" width="12.42578125" customWidth="1"/>
    <col min="14597" max="14597" width="13.7109375" customWidth="1"/>
    <col min="14598" max="14598" width="17.42578125" customWidth="1"/>
    <col min="14599" max="14599" width="0" hidden="1" customWidth="1"/>
    <col min="14600" max="14601" width="9.140625" customWidth="1"/>
    <col min="14851" max="14851" width="43.28515625" customWidth="1"/>
    <col min="14852" max="14852" width="12.42578125" customWidth="1"/>
    <col min="14853" max="14853" width="13.7109375" customWidth="1"/>
    <col min="14854" max="14854" width="17.42578125" customWidth="1"/>
    <col min="14855" max="14855" width="0" hidden="1" customWidth="1"/>
    <col min="14856" max="14857" width="9.140625" customWidth="1"/>
    <col min="15107" max="15107" width="43.28515625" customWidth="1"/>
    <col min="15108" max="15108" width="12.42578125" customWidth="1"/>
    <col min="15109" max="15109" width="13.7109375" customWidth="1"/>
    <col min="15110" max="15110" width="17.42578125" customWidth="1"/>
    <col min="15111" max="15111" width="0" hidden="1" customWidth="1"/>
    <col min="15112" max="15113" width="9.140625" customWidth="1"/>
    <col min="15363" max="15363" width="43.28515625" customWidth="1"/>
    <col min="15364" max="15364" width="12.42578125" customWidth="1"/>
    <col min="15365" max="15365" width="13.7109375" customWidth="1"/>
    <col min="15366" max="15366" width="17.42578125" customWidth="1"/>
    <col min="15367" max="15367" width="0" hidden="1" customWidth="1"/>
    <col min="15368" max="15369" width="9.140625" customWidth="1"/>
    <col min="15619" max="15619" width="43.28515625" customWidth="1"/>
    <col min="15620" max="15620" width="12.42578125" customWidth="1"/>
    <col min="15621" max="15621" width="13.7109375" customWidth="1"/>
    <col min="15622" max="15622" width="17.42578125" customWidth="1"/>
    <col min="15623" max="15623" width="0" hidden="1" customWidth="1"/>
    <col min="15624" max="15625" width="9.140625" customWidth="1"/>
    <col min="15875" max="15875" width="43.28515625" customWidth="1"/>
    <col min="15876" max="15876" width="12.42578125" customWidth="1"/>
    <col min="15877" max="15877" width="13.7109375" customWidth="1"/>
    <col min="15878" max="15878" width="17.42578125" customWidth="1"/>
    <col min="15879" max="15879" width="0" hidden="1" customWidth="1"/>
    <col min="15880" max="15881" width="9.140625" customWidth="1"/>
    <col min="16131" max="16131" width="43.28515625" customWidth="1"/>
    <col min="16132" max="16132" width="12.42578125" customWidth="1"/>
    <col min="16133" max="16133" width="13.7109375" customWidth="1"/>
    <col min="16134" max="16134" width="17.42578125" customWidth="1"/>
    <col min="16135" max="16135" width="0" hidden="1" customWidth="1"/>
    <col min="16136" max="16137" width="9.140625" customWidth="1"/>
  </cols>
  <sheetData>
    <row r="1" spans="1:12" s="106" customFormat="1" ht="15.75" customHeight="1" x14ac:dyDescent="0.25">
      <c r="A1" s="336" t="s">
        <v>613</v>
      </c>
      <c r="B1" s="336"/>
      <c r="C1" s="336"/>
      <c r="D1" s="336"/>
      <c r="E1" s="336"/>
      <c r="F1" s="336"/>
      <c r="G1" s="107"/>
      <c r="H1" s="107"/>
      <c r="I1" s="107"/>
      <c r="J1" s="107"/>
      <c r="K1" s="107"/>
      <c r="L1" s="107"/>
    </row>
    <row r="2" spans="1:12" s="106" customFormat="1" ht="51.75" customHeight="1" x14ac:dyDescent="0.25">
      <c r="A2" s="337" t="s">
        <v>616</v>
      </c>
      <c r="B2" s="337"/>
      <c r="C2" s="337"/>
      <c r="D2" s="337"/>
      <c r="E2" s="337"/>
      <c r="F2" s="337"/>
      <c r="G2" s="95"/>
      <c r="H2" s="95"/>
      <c r="I2" s="95"/>
      <c r="J2" s="95"/>
      <c r="K2" s="95"/>
      <c r="L2" s="95"/>
    </row>
    <row r="3" spans="1:12" ht="20.25" hidden="1" customHeight="1" x14ac:dyDescent="0.25">
      <c r="A3" s="336" t="s">
        <v>583</v>
      </c>
      <c r="B3" s="336"/>
      <c r="C3" s="336"/>
      <c r="D3" s="336"/>
      <c r="E3" s="336"/>
      <c r="F3" s="336"/>
      <c r="G3" s="336"/>
    </row>
    <row r="4" spans="1:12" ht="42" hidden="1" customHeight="1" x14ac:dyDescent="0.25">
      <c r="A4" s="337" t="s">
        <v>600</v>
      </c>
      <c r="B4" s="337"/>
      <c r="C4" s="337"/>
      <c r="D4" s="337"/>
      <c r="E4" s="337"/>
      <c r="F4" s="337"/>
      <c r="G4" s="337"/>
    </row>
    <row r="5" spans="1:12" ht="32.25" customHeight="1" x14ac:dyDescent="0.25">
      <c r="A5" s="284"/>
      <c r="B5" s="284"/>
      <c r="C5" s="284"/>
      <c r="D5" s="291"/>
      <c r="E5" s="291"/>
      <c r="F5" s="291"/>
      <c r="G5" s="291"/>
    </row>
    <row r="6" spans="1:12" ht="46.5" customHeight="1" x14ac:dyDescent="0.25">
      <c r="A6" s="384" t="s">
        <v>620</v>
      </c>
      <c r="B6" s="384"/>
      <c r="C6" s="384"/>
      <c r="D6" s="384"/>
      <c r="E6" s="384"/>
      <c r="F6" s="384"/>
      <c r="G6" s="384"/>
    </row>
    <row r="7" spans="1:12" x14ac:dyDescent="0.25">
      <c r="A7" s="296"/>
      <c r="B7" s="297"/>
      <c r="C7" s="297"/>
      <c r="D7" s="291"/>
      <c r="E7" s="291"/>
      <c r="F7" s="291"/>
      <c r="G7" s="291"/>
    </row>
    <row r="8" spans="1:12" x14ac:dyDescent="0.25">
      <c r="A8" s="298"/>
      <c r="B8" s="390" t="s">
        <v>569</v>
      </c>
      <c r="C8" s="391" t="s">
        <v>570</v>
      </c>
      <c r="D8" s="393" t="s">
        <v>571</v>
      </c>
      <c r="E8" s="393"/>
      <c r="F8" s="393"/>
      <c r="G8" s="291"/>
    </row>
    <row r="9" spans="1:12" x14ac:dyDescent="0.25">
      <c r="A9" s="291"/>
      <c r="B9" s="390"/>
      <c r="C9" s="392"/>
      <c r="D9" s="310" t="s">
        <v>466</v>
      </c>
      <c r="E9" s="310" t="s">
        <v>492</v>
      </c>
      <c r="F9" s="310" t="s">
        <v>540</v>
      </c>
      <c r="G9" s="291"/>
    </row>
    <row r="10" spans="1:12" ht="15.75" x14ac:dyDescent="0.25">
      <c r="A10" s="291"/>
      <c r="B10" s="287">
        <v>1</v>
      </c>
      <c r="C10" s="292" t="s">
        <v>572</v>
      </c>
      <c r="D10" s="289"/>
      <c r="E10" s="295"/>
      <c r="F10" s="295"/>
      <c r="G10" s="291"/>
    </row>
    <row r="11" spans="1:12" ht="15.75" x14ac:dyDescent="0.25">
      <c r="A11" s="291"/>
      <c r="B11" s="287">
        <v>2</v>
      </c>
      <c r="C11" s="292" t="s">
        <v>573</v>
      </c>
      <c r="D11" s="299"/>
      <c r="E11" s="295"/>
      <c r="F11" s="295"/>
      <c r="G11" s="291"/>
    </row>
    <row r="12" spans="1:12" ht="15.75" x14ac:dyDescent="0.25">
      <c r="A12" s="291"/>
      <c r="B12" s="287">
        <v>3</v>
      </c>
      <c r="C12" s="292" t="s">
        <v>574</v>
      </c>
      <c r="D12" s="299"/>
      <c r="E12" s="295"/>
      <c r="F12" s="295"/>
      <c r="G12" s="291"/>
    </row>
    <row r="13" spans="1:12" ht="15.75" x14ac:dyDescent="0.25">
      <c r="A13" s="291"/>
      <c r="B13" s="287">
        <v>4</v>
      </c>
      <c r="C13" s="292" t="s">
        <v>575</v>
      </c>
      <c r="D13" s="299"/>
      <c r="E13" s="295"/>
      <c r="F13" s="295"/>
      <c r="G13" s="291"/>
    </row>
    <row r="14" spans="1:12" ht="15.75" x14ac:dyDescent="0.25">
      <c r="A14" s="291"/>
      <c r="B14" s="287">
        <v>5</v>
      </c>
      <c r="C14" s="292" t="s">
        <v>576</v>
      </c>
      <c r="D14" s="299"/>
      <c r="E14" s="295"/>
      <c r="F14" s="295"/>
      <c r="G14" s="291"/>
    </row>
    <row r="15" spans="1:12" ht="15.75" x14ac:dyDescent="0.25">
      <c r="A15" s="291"/>
      <c r="B15" s="287">
        <v>6</v>
      </c>
      <c r="C15" s="292" t="s">
        <v>577</v>
      </c>
      <c r="D15" s="299"/>
      <c r="E15" s="295"/>
      <c r="F15" s="295"/>
      <c r="G15" s="291"/>
    </row>
    <row r="16" spans="1:12" ht="15.75" x14ac:dyDescent="0.25">
      <c r="A16" s="291"/>
      <c r="B16" s="287">
        <v>7</v>
      </c>
      <c r="C16" s="292" t="s">
        <v>578</v>
      </c>
      <c r="D16" s="299"/>
      <c r="E16" s="295"/>
      <c r="F16" s="295"/>
      <c r="G16" s="291"/>
    </row>
    <row r="17" spans="1:7" ht="15.75" x14ac:dyDescent="0.25">
      <c r="A17" s="291"/>
      <c r="B17" s="287">
        <v>8</v>
      </c>
      <c r="C17" s="292" t="s">
        <v>579</v>
      </c>
      <c r="D17" s="299"/>
      <c r="E17" s="295"/>
      <c r="F17" s="295"/>
      <c r="G17" s="291"/>
    </row>
    <row r="18" spans="1:7" ht="15.75" x14ac:dyDescent="0.25">
      <c r="A18" s="291"/>
      <c r="B18" s="287">
        <v>9</v>
      </c>
      <c r="C18" s="292" t="s">
        <v>580</v>
      </c>
      <c r="D18" s="299"/>
      <c r="E18" s="295"/>
      <c r="F18" s="295"/>
      <c r="G18" s="291"/>
    </row>
    <row r="19" spans="1:7" ht="15.75" x14ac:dyDescent="0.25">
      <c r="A19" s="291"/>
      <c r="B19" s="287">
        <v>10</v>
      </c>
      <c r="C19" s="292" t="s">
        <v>581</v>
      </c>
      <c r="D19" s="299"/>
      <c r="E19" s="295"/>
      <c r="F19" s="295"/>
      <c r="G19" s="291"/>
    </row>
    <row r="20" spans="1:7" ht="15.75" x14ac:dyDescent="0.25">
      <c r="A20" s="291"/>
      <c r="B20" s="287">
        <v>11</v>
      </c>
      <c r="C20" s="292" t="s">
        <v>582</v>
      </c>
      <c r="D20" s="327">
        <v>34.835850000000001</v>
      </c>
      <c r="E20" s="295"/>
      <c r="F20" s="295"/>
      <c r="G20" s="291"/>
    </row>
    <row r="21" spans="1:7" ht="15.75" x14ac:dyDescent="0.25">
      <c r="A21" s="291"/>
      <c r="B21" s="379" t="s">
        <v>316</v>
      </c>
      <c r="C21" s="380"/>
      <c r="D21" s="328">
        <f>SUM(D10:D20)</f>
        <v>34.835850000000001</v>
      </c>
      <c r="E21" s="290">
        <f>SUM(E10:E20)</f>
        <v>0</v>
      </c>
      <c r="F21" s="290">
        <f>SUM(F10:F20)</f>
        <v>0</v>
      </c>
      <c r="G21" s="291"/>
    </row>
  </sheetData>
  <mergeCells count="9">
    <mergeCell ref="A1:F1"/>
    <mergeCell ref="A2:F2"/>
    <mergeCell ref="B21:C21"/>
    <mergeCell ref="A3:G3"/>
    <mergeCell ref="A4:G4"/>
    <mergeCell ref="A6:G6"/>
    <mergeCell ref="B8:B9"/>
    <mergeCell ref="C8:C9"/>
    <mergeCell ref="D8:F8"/>
  </mergeCells>
  <pageMargins left="0.7" right="0.7" top="0.75" bottom="0.7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view="pageBreakPreview" topLeftCell="A10" zoomScaleSheetLayoutView="100" workbookViewId="0">
      <selection activeCell="D34" sqref="D34"/>
    </sheetView>
  </sheetViews>
  <sheetFormatPr defaultColWidth="8.28515625" defaultRowHeight="15" x14ac:dyDescent="0.25"/>
  <cols>
    <col min="1" max="1" width="75.5703125" customWidth="1"/>
    <col min="2" max="3" width="8.28515625" style="10" customWidth="1"/>
    <col min="4" max="4" width="16.42578125" style="1" customWidth="1"/>
    <col min="5" max="5" width="16.28515625" style="1" customWidth="1"/>
    <col min="6" max="6" width="15.7109375" style="1" customWidth="1"/>
    <col min="7" max="7" width="14" customWidth="1"/>
    <col min="8" max="252" width="9.140625" customWidth="1"/>
    <col min="253" max="253" width="54.5703125" customWidth="1"/>
  </cols>
  <sheetData>
    <row r="1" spans="1:12" hidden="1" x14ac:dyDescent="0.25">
      <c r="B1" s="228"/>
      <c r="C1" s="228"/>
      <c r="D1" s="229"/>
      <c r="E1" s="353" t="s">
        <v>523</v>
      </c>
      <c r="F1" s="353"/>
    </row>
    <row r="2" spans="1:12" hidden="1" x14ac:dyDescent="0.25">
      <c r="B2" s="354" t="s">
        <v>521</v>
      </c>
      <c r="C2" s="354"/>
      <c r="D2" s="354"/>
      <c r="E2" s="354"/>
      <c r="F2" s="354"/>
    </row>
    <row r="3" spans="1:12" hidden="1" x14ac:dyDescent="0.25">
      <c r="B3" s="354" t="s">
        <v>537</v>
      </c>
      <c r="C3" s="354"/>
      <c r="D3" s="354"/>
      <c r="E3" s="354"/>
      <c r="F3" s="354"/>
    </row>
    <row r="4" spans="1:12" hidden="1" x14ac:dyDescent="0.25">
      <c r="B4" s="354" t="s">
        <v>524</v>
      </c>
      <c r="C4" s="354"/>
      <c r="D4" s="354"/>
      <c r="E4" s="354"/>
      <c r="F4" s="354"/>
    </row>
    <row r="5" spans="1:12" hidden="1" x14ac:dyDescent="0.25">
      <c r="B5" s="354" t="s">
        <v>522</v>
      </c>
      <c r="C5" s="354"/>
      <c r="D5" s="354"/>
      <c r="E5" s="354"/>
      <c r="F5" s="354"/>
    </row>
    <row r="6" spans="1:12" s="106" customFormat="1" ht="15.75" customHeight="1" x14ac:dyDescent="0.25">
      <c r="A6" s="336" t="s">
        <v>603</v>
      </c>
      <c r="B6" s="336"/>
      <c r="C6" s="336"/>
      <c r="D6" s="336"/>
      <c r="E6" s="336"/>
      <c r="F6" s="336"/>
      <c r="G6" s="107"/>
      <c r="H6" s="107"/>
      <c r="I6" s="107"/>
      <c r="J6" s="107"/>
      <c r="K6" s="107"/>
      <c r="L6" s="107"/>
    </row>
    <row r="7" spans="1:12" s="106" customFormat="1" ht="51.75" customHeight="1" x14ac:dyDescent="0.25">
      <c r="A7" s="337" t="s">
        <v>616</v>
      </c>
      <c r="B7" s="337"/>
      <c r="C7" s="337"/>
      <c r="D7" s="337"/>
      <c r="E7" s="337"/>
      <c r="F7" s="337"/>
      <c r="G7" s="95"/>
      <c r="H7" s="95"/>
      <c r="I7" s="95"/>
      <c r="J7" s="95"/>
      <c r="K7" s="95"/>
      <c r="L7" s="95"/>
    </row>
    <row r="8" spans="1:12" x14ac:dyDescent="0.25">
      <c r="A8" s="347"/>
      <c r="B8" s="347"/>
      <c r="C8" s="347"/>
      <c r="D8" s="347"/>
      <c r="E8" s="347"/>
      <c r="F8" s="329" t="s">
        <v>450</v>
      </c>
      <c r="G8" s="8"/>
      <c r="H8" s="8"/>
      <c r="I8" s="8"/>
      <c r="J8" s="8"/>
      <c r="K8" s="8"/>
    </row>
    <row r="9" spans="1:12" s="106" customFormat="1" ht="41.25" customHeight="1" x14ac:dyDescent="0.25">
      <c r="A9" s="95"/>
      <c r="B9" s="345" t="s">
        <v>596</v>
      </c>
      <c r="C9" s="345"/>
      <c r="D9" s="345"/>
      <c r="E9" s="345"/>
      <c r="F9" s="345"/>
      <c r="G9" s="95"/>
      <c r="H9" s="95"/>
      <c r="I9" s="95"/>
      <c r="J9" s="95"/>
      <c r="K9" s="95"/>
    </row>
    <row r="10" spans="1:12" s="41" customFormat="1" ht="14.25" customHeight="1" x14ac:dyDescent="0.25">
      <c r="A10" s="346"/>
      <c r="B10" s="346"/>
      <c r="C10" s="346"/>
      <c r="D10" s="346"/>
      <c r="E10" s="73"/>
      <c r="F10" s="73"/>
      <c r="G10" s="66"/>
      <c r="H10" s="66"/>
      <c r="I10" s="66"/>
      <c r="J10" s="66"/>
    </row>
    <row r="11" spans="1:12" ht="42.75" customHeight="1" x14ac:dyDescent="0.25">
      <c r="A11" s="350" t="s">
        <v>541</v>
      </c>
      <c r="B11" s="350"/>
      <c r="C11" s="350"/>
      <c r="D11" s="350"/>
      <c r="E11" s="350"/>
      <c r="F11" s="350"/>
    </row>
    <row r="12" spans="1:12" ht="16.5" customHeight="1" x14ac:dyDescent="0.25">
      <c r="A12" s="351" t="s">
        <v>0</v>
      </c>
      <c r="B12" s="352" t="s">
        <v>2</v>
      </c>
      <c r="C12" s="352" t="s">
        <v>105</v>
      </c>
      <c r="D12" s="338" t="s">
        <v>462</v>
      </c>
      <c r="E12" s="339"/>
      <c r="F12" s="339"/>
    </row>
    <row r="13" spans="1:12" s="28" customFormat="1" x14ac:dyDescent="0.25">
      <c r="A13" s="351"/>
      <c r="B13" s="352"/>
      <c r="C13" s="352"/>
      <c r="D13" s="182" t="s">
        <v>466</v>
      </c>
      <c r="E13" s="182" t="s">
        <v>492</v>
      </c>
      <c r="F13" s="182" t="s">
        <v>540</v>
      </c>
    </row>
    <row r="14" spans="1:12" ht="14.25" customHeight="1" x14ac:dyDescent="0.25">
      <c r="A14" s="11" t="s">
        <v>7</v>
      </c>
      <c r="B14" s="4"/>
      <c r="C14" s="4"/>
      <c r="D14" s="156">
        <f>D15+D24+D26+D30+D35+D39+D45+D48+D56+D58+D62</f>
        <v>528123.7733900001</v>
      </c>
      <c r="E14" s="156">
        <f>E15+E24+E30+E35+E39+E45+E48+E58+E26+E54+E56+E62</f>
        <v>539619.97666000004</v>
      </c>
      <c r="F14" s="156">
        <f>F15+F24+F30+F35+F39+F45+F48+F58+F26+F54+F56+F62</f>
        <v>550913.99572000001</v>
      </c>
    </row>
    <row r="15" spans="1:12" x14ac:dyDescent="0.25">
      <c r="A15" s="11" t="s">
        <v>12</v>
      </c>
      <c r="B15" s="2" t="s">
        <v>13</v>
      </c>
      <c r="C15" s="2"/>
      <c r="D15" s="156">
        <f>D17+D18+D20+D22+D23+D16+D19</f>
        <v>57704.9</v>
      </c>
      <c r="E15" s="156">
        <f>E17+E18+E20+E22+E23+E16+E19</f>
        <v>52976.899999999994</v>
      </c>
      <c r="F15" s="156">
        <f>F17+F18+F20+F22+F23+F16+F19</f>
        <v>52974.399999999994</v>
      </c>
    </row>
    <row r="16" spans="1:12" ht="30" x14ac:dyDescent="0.25">
      <c r="A16" s="69" t="s">
        <v>186</v>
      </c>
      <c r="B16" s="21" t="s">
        <v>13</v>
      </c>
      <c r="C16" s="21" t="s">
        <v>188</v>
      </c>
      <c r="D16" s="157">
        <v>2600</v>
      </c>
      <c r="E16" s="157">
        <v>2600</v>
      </c>
      <c r="F16" s="157">
        <v>2600</v>
      </c>
      <c r="G16" s="1"/>
    </row>
    <row r="17" spans="1:6" ht="27.75" customHeight="1" x14ac:dyDescent="0.25">
      <c r="A17" s="9" t="s">
        <v>95</v>
      </c>
      <c r="B17" s="4" t="s">
        <v>13</v>
      </c>
      <c r="C17" s="4" t="s">
        <v>96</v>
      </c>
      <c r="D17" s="157">
        <v>1010</v>
      </c>
      <c r="E17" s="157">
        <v>1010</v>
      </c>
      <c r="F17" s="157">
        <v>1010</v>
      </c>
    </row>
    <row r="18" spans="1:6" ht="45" x14ac:dyDescent="0.25">
      <c r="A18" s="9" t="s">
        <v>64</v>
      </c>
      <c r="B18" s="4" t="s">
        <v>13</v>
      </c>
      <c r="C18" s="4" t="s">
        <v>65</v>
      </c>
      <c r="D18" s="157">
        <v>25650</v>
      </c>
      <c r="E18" s="157">
        <v>23650</v>
      </c>
      <c r="F18" s="157">
        <v>23650</v>
      </c>
    </row>
    <row r="19" spans="1:6" x14ac:dyDescent="0.25">
      <c r="A19" s="9" t="s">
        <v>106</v>
      </c>
      <c r="B19" s="4" t="s">
        <v>13</v>
      </c>
      <c r="C19" s="4" t="s">
        <v>107</v>
      </c>
      <c r="D19" s="157">
        <v>59</v>
      </c>
      <c r="E19" s="157">
        <v>2</v>
      </c>
      <c r="F19" s="157">
        <v>2.5</v>
      </c>
    </row>
    <row r="20" spans="1:6" ht="30" x14ac:dyDescent="0.25">
      <c r="A20" s="9" t="s">
        <v>14</v>
      </c>
      <c r="B20" s="4" t="s">
        <v>13</v>
      </c>
      <c r="C20" s="4" t="s">
        <v>15</v>
      </c>
      <c r="D20" s="157">
        <v>6240.3</v>
      </c>
      <c r="E20" s="157">
        <v>5340.3</v>
      </c>
      <c r="F20" s="157">
        <v>5340.3</v>
      </c>
    </row>
    <row r="21" spans="1:6" hidden="1" x14ac:dyDescent="0.25">
      <c r="A21" s="9" t="s">
        <v>108</v>
      </c>
      <c r="B21" s="4" t="s">
        <v>13</v>
      </c>
      <c r="C21" s="4" t="s">
        <v>109</v>
      </c>
      <c r="D21" s="157"/>
      <c r="E21" s="157"/>
      <c r="F21" s="157"/>
    </row>
    <row r="22" spans="1:6" x14ac:dyDescent="0.25">
      <c r="A22" s="9" t="s">
        <v>66</v>
      </c>
      <c r="B22" s="4" t="s">
        <v>13</v>
      </c>
      <c r="C22" s="4" t="s">
        <v>67</v>
      </c>
      <c r="D22" s="157">
        <v>688.64400000000001</v>
      </c>
      <c r="E22" s="157">
        <v>1000</v>
      </c>
      <c r="F22" s="157">
        <v>1000</v>
      </c>
    </row>
    <row r="23" spans="1:6" x14ac:dyDescent="0.25">
      <c r="A23" s="9" t="s">
        <v>40</v>
      </c>
      <c r="B23" s="4" t="s">
        <v>13</v>
      </c>
      <c r="C23" s="4" t="s">
        <v>41</v>
      </c>
      <c r="D23" s="157">
        <v>21456.955999999998</v>
      </c>
      <c r="E23" s="157">
        <v>19374.599999999999</v>
      </c>
      <c r="F23" s="157">
        <v>19371.599999999999</v>
      </c>
    </row>
    <row r="24" spans="1:6" x14ac:dyDescent="0.25">
      <c r="A24" s="11" t="s">
        <v>23</v>
      </c>
      <c r="B24" s="2" t="s">
        <v>24</v>
      </c>
      <c r="C24" s="2"/>
      <c r="D24" s="156">
        <f>D25</f>
        <v>2499.1999999999998</v>
      </c>
      <c r="E24" s="156">
        <f>E25</f>
        <v>2813.6</v>
      </c>
      <c r="F24" s="156">
        <f>F25</f>
        <v>3584.5</v>
      </c>
    </row>
    <row r="25" spans="1:6" x14ac:dyDescent="0.25">
      <c r="A25" s="9" t="s">
        <v>25</v>
      </c>
      <c r="B25" s="4" t="s">
        <v>24</v>
      </c>
      <c r="C25" s="4" t="s">
        <v>26</v>
      </c>
      <c r="D25" s="157">
        <v>2499.1999999999998</v>
      </c>
      <c r="E25" s="157">
        <v>2813.6</v>
      </c>
      <c r="F25" s="157">
        <v>3584.5</v>
      </c>
    </row>
    <row r="26" spans="1:6" ht="28.5" x14ac:dyDescent="0.25">
      <c r="A26" s="11" t="s">
        <v>110</v>
      </c>
      <c r="B26" s="2" t="s">
        <v>111</v>
      </c>
      <c r="C26" s="2"/>
      <c r="D26" s="156">
        <f>D28</f>
        <v>560</v>
      </c>
      <c r="E26" s="156">
        <f>E28</f>
        <v>97</v>
      </c>
      <c r="F26" s="156">
        <f>F28</f>
        <v>50</v>
      </c>
    </row>
    <row r="27" spans="1:6" hidden="1" x14ac:dyDescent="0.25">
      <c r="A27" s="9" t="s">
        <v>112</v>
      </c>
      <c r="B27" s="4" t="s">
        <v>111</v>
      </c>
      <c r="C27" s="4" t="s">
        <v>113</v>
      </c>
      <c r="D27" s="157"/>
      <c r="E27" s="157"/>
      <c r="F27" s="157"/>
    </row>
    <row r="28" spans="1:6" ht="30" x14ac:dyDescent="0.25">
      <c r="A28" s="9" t="s">
        <v>114</v>
      </c>
      <c r="B28" s="4" t="s">
        <v>111</v>
      </c>
      <c r="C28" s="4" t="s">
        <v>115</v>
      </c>
      <c r="D28" s="157">
        <v>560</v>
      </c>
      <c r="E28" s="157">
        <v>97</v>
      </c>
      <c r="F28" s="157">
        <v>50</v>
      </c>
    </row>
    <row r="29" spans="1:6" hidden="1" x14ac:dyDescent="0.25">
      <c r="A29" s="9" t="s">
        <v>116</v>
      </c>
      <c r="B29" s="4" t="s">
        <v>111</v>
      </c>
      <c r="C29" s="4" t="s">
        <v>117</v>
      </c>
      <c r="D29" s="157"/>
      <c r="E29" s="157"/>
      <c r="F29" s="157"/>
    </row>
    <row r="30" spans="1:6" x14ac:dyDescent="0.25">
      <c r="A30" s="11" t="s">
        <v>71</v>
      </c>
      <c r="B30" s="2" t="s">
        <v>72</v>
      </c>
      <c r="C30" s="2"/>
      <c r="D30" s="156">
        <f>D31+D32+D33+D34</f>
        <v>9588.6249700000008</v>
      </c>
      <c r="E30" s="156">
        <f>E31+E32+E33+E34</f>
        <v>41085.224970000003</v>
      </c>
      <c r="F30" s="156">
        <f>F31+F32+F33+F34</f>
        <v>41669.224970000003</v>
      </c>
    </row>
    <row r="31" spans="1:6" x14ac:dyDescent="0.25">
      <c r="A31" s="9" t="s">
        <v>73</v>
      </c>
      <c r="B31" s="4" t="s">
        <v>72</v>
      </c>
      <c r="C31" s="4" t="s">
        <v>74</v>
      </c>
      <c r="D31" s="157">
        <v>900.22496999999998</v>
      </c>
      <c r="E31" s="157">
        <v>900.22496999999998</v>
      </c>
      <c r="F31" s="157">
        <v>900.22496999999998</v>
      </c>
    </row>
    <row r="32" spans="1:6" x14ac:dyDescent="0.25">
      <c r="A32" s="9" t="s">
        <v>76</v>
      </c>
      <c r="B32" s="4" t="s">
        <v>72</v>
      </c>
      <c r="C32" s="4" t="s">
        <v>77</v>
      </c>
      <c r="D32" s="157">
        <v>4850</v>
      </c>
      <c r="E32" s="157">
        <v>4800</v>
      </c>
      <c r="F32" s="157">
        <v>4800</v>
      </c>
    </row>
    <row r="33" spans="1:6" ht="14.25" customHeight="1" x14ac:dyDescent="0.25">
      <c r="A33" s="9" t="s">
        <v>78</v>
      </c>
      <c r="B33" s="4" t="s">
        <v>72</v>
      </c>
      <c r="C33" s="4" t="s">
        <v>79</v>
      </c>
      <c r="D33" s="157">
        <v>3837.4</v>
      </c>
      <c r="E33" s="157">
        <v>35384</v>
      </c>
      <c r="F33" s="157">
        <v>35969</v>
      </c>
    </row>
    <row r="34" spans="1:6" x14ac:dyDescent="0.25">
      <c r="A34" s="9" t="s">
        <v>80</v>
      </c>
      <c r="B34" s="4" t="s">
        <v>72</v>
      </c>
      <c r="C34" s="4" t="s">
        <v>81</v>
      </c>
      <c r="D34" s="157">
        <v>1</v>
      </c>
      <c r="E34" s="157">
        <v>1</v>
      </c>
      <c r="F34" s="157"/>
    </row>
    <row r="35" spans="1:6" x14ac:dyDescent="0.25">
      <c r="A35" s="11" t="s">
        <v>82</v>
      </c>
      <c r="B35" s="2" t="s">
        <v>83</v>
      </c>
      <c r="C35" s="2"/>
      <c r="D35" s="156">
        <f>D36+D37+D38</f>
        <v>21391.391620000002</v>
      </c>
      <c r="E35" s="156">
        <f>E36+E37+E38</f>
        <v>39561.395479999999</v>
      </c>
      <c r="F35" s="156">
        <f>F36+F37+F38</f>
        <v>34541.779219999997</v>
      </c>
    </row>
    <row r="36" spans="1:6" x14ac:dyDescent="0.25">
      <c r="A36" s="9" t="s">
        <v>84</v>
      </c>
      <c r="B36" s="4" t="s">
        <v>83</v>
      </c>
      <c r="C36" s="4" t="s">
        <v>85</v>
      </c>
      <c r="D36" s="157">
        <v>800</v>
      </c>
      <c r="E36" s="157">
        <v>500</v>
      </c>
      <c r="F36" s="157">
        <v>500</v>
      </c>
    </row>
    <row r="37" spans="1:6" x14ac:dyDescent="0.25">
      <c r="A37" s="9" t="s">
        <v>86</v>
      </c>
      <c r="B37" s="4" t="s">
        <v>83</v>
      </c>
      <c r="C37" s="4" t="s">
        <v>87</v>
      </c>
      <c r="D37" s="157">
        <v>9170</v>
      </c>
      <c r="E37" s="157">
        <v>30781.200000000001</v>
      </c>
      <c r="F37" s="157">
        <v>20648.2</v>
      </c>
    </row>
    <row r="38" spans="1:6" x14ac:dyDescent="0.25">
      <c r="A38" s="9" t="s">
        <v>88</v>
      </c>
      <c r="B38" s="4" t="s">
        <v>83</v>
      </c>
      <c r="C38" s="4" t="s">
        <v>118</v>
      </c>
      <c r="D38" s="40">
        <v>11421.39162</v>
      </c>
      <c r="E38" s="40">
        <v>8280.1954800000003</v>
      </c>
      <c r="F38" s="40">
        <v>13393.57922</v>
      </c>
    </row>
    <row r="39" spans="1:6" x14ac:dyDescent="0.25">
      <c r="A39" s="11" t="s">
        <v>42</v>
      </c>
      <c r="B39" s="2" t="s">
        <v>43</v>
      </c>
      <c r="C39" s="2"/>
      <c r="D39" s="156">
        <f>D40+D41+D42+D43+D44</f>
        <v>371233.38462000003</v>
      </c>
      <c r="E39" s="156">
        <f t="shared" ref="E39:F39" si="0">E40+E41+E42+E43+E44</f>
        <v>350599.11741000001</v>
      </c>
      <c r="F39" s="156">
        <f t="shared" si="0"/>
        <v>352669.16333000001</v>
      </c>
    </row>
    <row r="40" spans="1:6" x14ac:dyDescent="0.25">
      <c r="A40" s="9" t="s">
        <v>44</v>
      </c>
      <c r="B40" s="4" t="s">
        <v>43</v>
      </c>
      <c r="C40" s="4" t="s">
        <v>45</v>
      </c>
      <c r="D40" s="157">
        <v>75384</v>
      </c>
      <c r="E40" s="157">
        <v>75321</v>
      </c>
      <c r="F40" s="157">
        <v>75321</v>
      </c>
    </row>
    <row r="41" spans="1:6" x14ac:dyDescent="0.25">
      <c r="A41" s="9" t="s">
        <v>51</v>
      </c>
      <c r="B41" s="4" t="s">
        <v>43</v>
      </c>
      <c r="C41" s="4" t="s">
        <v>48</v>
      </c>
      <c r="D41" s="157">
        <v>262717.38462000003</v>
      </c>
      <c r="E41" s="157">
        <v>245688.11741000001</v>
      </c>
      <c r="F41" s="157">
        <v>247758.16333000001</v>
      </c>
    </row>
    <row r="42" spans="1:6" x14ac:dyDescent="0.25">
      <c r="A42" s="9" t="s">
        <v>224</v>
      </c>
      <c r="B42" s="21" t="s">
        <v>43</v>
      </c>
      <c r="C42" s="21" t="s">
        <v>225</v>
      </c>
      <c r="D42" s="157">
        <v>13680</v>
      </c>
      <c r="E42" s="157">
        <v>12661</v>
      </c>
      <c r="F42" s="157">
        <v>12661</v>
      </c>
    </row>
    <row r="43" spans="1:6" x14ac:dyDescent="0.25">
      <c r="A43" s="9" t="s">
        <v>52</v>
      </c>
      <c r="B43" s="4" t="s">
        <v>43</v>
      </c>
      <c r="C43" s="4" t="s">
        <v>53</v>
      </c>
      <c r="D43" s="157">
        <v>1042</v>
      </c>
      <c r="E43" s="157">
        <v>1039</v>
      </c>
      <c r="F43" s="157">
        <v>1039</v>
      </c>
    </row>
    <row r="44" spans="1:6" x14ac:dyDescent="0.25">
      <c r="A44" s="9" t="s">
        <v>54</v>
      </c>
      <c r="B44" s="4" t="s">
        <v>43</v>
      </c>
      <c r="C44" s="4" t="s">
        <v>55</v>
      </c>
      <c r="D44" s="157">
        <v>18410</v>
      </c>
      <c r="E44" s="157">
        <v>15890</v>
      </c>
      <c r="F44" s="157">
        <v>15890</v>
      </c>
    </row>
    <row r="45" spans="1:6" x14ac:dyDescent="0.25">
      <c r="A45" s="11" t="s">
        <v>97</v>
      </c>
      <c r="B45" s="2" t="s">
        <v>98</v>
      </c>
      <c r="C45" s="2"/>
      <c r="D45" s="156">
        <f>D46+D47</f>
        <v>14874.097529999999</v>
      </c>
      <c r="E45" s="156">
        <f>E46+E47</f>
        <v>12504</v>
      </c>
      <c r="F45" s="156">
        <f>F46+F47</f>
        <v>12504</v>
      </c>
    </row>
    <row r="46" spans="1:6" x14ac:dyDescent="0.25">
      <c r="A46" s="9" t="s">
        <v>99</v>
      </c>
      <c r="B46" s="4" t="s">
        <v>98</v>
      </c>
      <c r="C46" s="4" t="s">
        <v>100</v>
      </c>
      <c r="D46" s="157">
        <v>14874.097529999999</v>
      </c>
      <c r="E46" s="157">
        <v>12504</v>
      </c>
      <c r="F46" s="157">
        <v>12504</v>
      </c>
    </row>
    <row r="47" spans="1:6" hidden="1" x14ac:dyDescent="0.25">
      <c r="A47" s="9" t="s">
        <v>101</v>
      </c>
      <c r="B47" s="4" t="s">
        <v>98</v>
      </c>
      <c r="C47" s="4" t="s">
        <v>102</v>
      </c>
      <c r="D47" s="157"/>
      <c r="E47" s="157"/>
      <c r="F47" s="157"/>
    </row>
    <row r="48" spans="1:6" x14ac:dyDescent="0.25">
      <c r="A48" s="11" t="s">
        <v>56</v>
      </c>
      <c r="B48" s="2">
        <v>1000</v>
      </c>
      <c r="C48" s="2"/>
      <c r="D48" s="156">
        <f>D49+D51+D52+D53</f>
        <v>19121.138800000001</v>
      </c>
      <c r="E48" s="156">
        <f>E49+E51+E52+E53</f>
        <v>20571.138799999997</v>
      </c>
      <c r="F48" s="156">
        <f>F49+F51+F52+F53</f>
        <v>26209.3282</v>
      </c>
    </row>
    <row r="49" spans="1:6" x14ac:dyDescent="0.25">
      <c r="A49" s="9" t="s">
        <v>91</v>
      </c>
      <c r="B49" s="4">
        <v>1000</v>
      </c>
      <c r="C49" s="4">
        <v>1001</v>
      </c>
      <c r="D49" s="157">
        <v>1000</v>
      </c>
      <c r="E49" s="157">
        <v>1000</v>
      </c>
      <c r="F49" s="157">
        <v>1000</v>
      </c>
    </row>
    <row r="50" spans="1:6" hidden="1" x14ac:dyDescent="0.25">
      <c r="A50" s="9" t="s">
        <v>119</v>
      </c>
      <c r="B50" s="4">
        <v>1000</v>
      </c>
      <c r="C50" s="4">
        <v>1002</v>
      </c>
      <c r="D50" s="157"/>
      <c r="E50" s="157"/>
      <c r="F50" s="157"/>
    </row>
    <row r="51" spans="1:6" hidden="1" x14ac:dyDescent="0.25">
      <c r="A51" s="9" t="s">
        <v>90</v>
      </c>
      <c r="B51" s="4">
        <v>1000</v>
      </c>
      <c r="C51" s="4">
        <v>1003</v>
      </c>
      <c r="D51" s="157"/>
      <c r="E51" s="157"/>
      <c r="F51" s="157"/>
    </row>
    <row r="52" spans="1:6" x14ac:dyDescent="0.25">
      <c r="A52" s="9" t="s">
        <v>57</v>
      </c>
      <c r="B52" s="4">
        <v>1000</v>
      </c>
      <c r="C52" s="4">
        <v>1004</v>
      </c>
      <c r="D52" s="157">
        <v>15868.0388</v>
      </c>
      <c r="E52" s="157">
        <v>17318.038799999998</v>
      </c>
      <c r="F52" s="157">
        <v>22956.228200000001</v>
      </c>
    </row>
    <row r="53" spans="1:6" x14ac:dyDescent="0.25">
      <c r="A53" s="9" t="s">
        <v>61</v>
      </c>
      <c r="B53" s="4">
        <v>1000</v>
      </c>
      <c r="C53" s="4">
        <v>1006</v>
      </c>
      <c r="D53" s="157">
        <v>2253.1</v>
      </c>
      <c r="E53" s="157">
        <v>2253.1</v>
      </c>
      <c r="F53" s="157">
        <v>2253.1</v>
      </c>
    </row>
    <row r="54" spans="1:6" ht="28.5" hidden="1" customHeight="1" x14ac:dyDescent="0.25">
      <c r="A54" s="11" t="s">
        <v>29</v>
      </c>
      <c r="B54" s="2">
        <v>1300</v>
      </c>
      <c r="C54" s="2"/>
      <c r="D54" s="156">
        <f>D55</f>
        <v>0</v>
      </c>
      <c r="E54" s="156">
        <f>E55</f>
        <v>0</v>
      </c>
      <c r="F54" s="156">
        <f>F55</f>
        <v>0</v>
      </c>
    </row>
    <row r="55" spans="1:6" ht="15" hidden="1" customHeight="1" x14ac:dyDescent="0.25">
      <c r="A55" s="9" t="s">
        <v>230</v>
      </c>
      <c r="B55" s="4">
        <v>1300</v>
      </c>
      <c r="C55" s="4">
        <v>1301</v>
      </c>
      <c r="D55" s="157">
        <v>0</v>
      </c>
      <c r="E55" s="157">
        <v>0</v>
      </c>
      <c r="F55" s="157"/>
    </row>
    <row r="56" spans="1:6" x14ac:dyDescent="0.25">
      <c r="A56" s="273" t="s">
        <v>534</v>
      </c>
      <c r="B56" s="282" t="s">
        <v>544</v>
      </c>
      <c r="C56" s="21"/>
      <c r="D56" s="156">
        <f>D57</f>
        <v>2500</v>
      </c>
      <c r="E56" s="156">
        <f t="shared" ref="E56:F56" si="1">E57</f>
        <v>2500</v>
      </c>
      <c r="F56" s="156">
        <f t="shared" si="1"/>
        <v>2500</v>
      </c>
    </row>
    <row r="57" spans="1:6" x14ac:dyDescent="0.25">
      <c r="A57" s="9" t="s">
        <v>549</v>
      </c>
      <c r="B57" s="21" t="s">
        <v>544</v>
      </c>
      <c r="C57" s="21" t="s">
        <v>533</v>
      </c>
      <c r="D57" s="157">
        <v>2500</v>
      </c>
      <c r="E57" s="157">
        <v>2500</v>
      </c>
      <c r="F57" s="157">
        <v>2500</v>
      </c>
    </row>
    <row r="58" spans="1:6" ht="42.75" x14ac:dyDescent="0.25">
      <c r="A58" s="12" t="s">
        <v>30</v>
      </c>
      <c r="B58" s="2">
        <v>1400</v>
      </c>
      <c r="C58" s="2"/>
      <c r="D58" s="156">
        <f>D59+D60+D61</f>
        <v>28651.03585</v>
      </c>
      <c r="E58" s="156">
        <f>E60+E59+E61</f>
        <v>10301.6</v>
      </c>
      <c r="F58" s="156">
        <f>F60+F59+F61</f>
        <v>10301.6</v>
      </c>
    </row>
    <row r="59" spans="1:6" ht="30" x14ac:dyDescent="0.25">
      <c r="A59" s="9" t="s">
        <v>31</v>
      </c>
      <c r="B59" s="4">
        <v>1400</v>
      </c>
      <c r="C59" s="4" t="s">
        <v>142</v>
      </c>
      <c r="D59" s="157">
        <v>10301.6</v>
      </c>
      <c r="E59" s="157">
        <v>10301.6</v>
      </c>
      <c r="F59" s="157">
        <v>10301.6</v>
      </c>
    </row>
    <row r="60" spans="1:6" x14ac:dyDescent="0.25">
      <c r="A60" s="9" t="s">
        <v>33</v>
      </c>
      <c r="B60" s="4">
        <v>1400</v>
      </c>
      <c r="C60" s="4">
        <v>1402</v>
      </c>
      <c r="D60" s="157">
        <v>3000</v>
      </c>
      <c r="E60" s="157"/>
      <c r="F60" s="157"/>
    </row>
    <row r="61" spans="1:6" s="106" customFormat="1" x14ac:dyDescent="0.25">
      <c r="A61" s="23" t="s">
        <v>34</v>
      </c>
      <c r="B61" s="308" t="s">
        <v>36</v>
      </c>
      <c r="C61" s="308" t="s">
        <v>37</v>
      </c>
      <c r="D61" s="309">
        <v>15349.43585</v>
      </c>
      <c r="E61" s="309"/>
      <c r="F61" s="309"/>
    </row>
    <row r="62" spans="1:6" x14ac:dyDescent="0.25">
      <c r="A62" s="70" t="s">
        <v>218</v>
      </c>
      <c r="B62" s="92">
        <v>9900</v>
      </c>
      <c r="C62" s="92"/>
      <c r="D62" s="156"/>
      <c r="E62" s="156">
        <f>E63</f>
        <v>6610</v>
      </c>
      <c r="F62" s="156">
        <f>F63</f>
        <v>13910</v>
      </c>
    </row>
    <row r="63" spans="1:6" x14ac:dyDescent="0.25">
      <c r="A63" s="3" t="s">
        <v>218</v>
      </c>
      <c r="B63" s="71">
        <v>9900</v>
      </c>
      <c r="C63" s="71">
        <v>9999</v>
      </c>
      <c r="D63" s="157"/>
      <c r="E63" s="157">
        <v>6610</v>
      </c>
      <c r="F63" s="157">
        <v>13910</v>
      </c>
    </row>
  </sheetData>
  <mergeCells count="15">
    <mergeCell ref="E1:F1"/>
    <mergeCell ref="B2:F2"/>
    <mergeCell ref="B3:F3"/>
    <mergeCell ref="B4:F4"/>
    <mergeCell ref="B5:F5"/>
    <mergeCell ref="A12:A13"/>
    <mergeCell ref="B12:B13"/>
    <mergeCell ref="C12:C13"/>
    <mergeCell ref="A10:D10"/>
    <mergeCell ref="D12:F12"/>
    <mergeCell ref="A6:F6"/>
    <mergeCell ref="A7:F7"/>
    <mergeCell ref="A8:E8"/>
    <mergeCell ref="B9:F9"/>
    <mergeCell ref="A11:F11"/>
  </mergeCells>
  <pageMargins left="0.59055118110236227" right="0.19685039370078741" top="0.19685039370078741" bottom="0.19685039370078741" header="0" footer="0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593"/>
  <sheetViews>
    <sheetView view="pageBreakPreview" topLeftCell="A7" zoomScaleSheetLayoutView="100" workbookViewId="0">
      <selection activeCell="D14" sqref="D14"/>
    </sheetView>
  </sheetViews>
  <sheetFormatPr defaultColWidth="16.140625" defaultRowHeight="15" x14ac:dyDescent="0.25"/>
  <cols>
    <col min="1" max="1" width="61.85546875" style="43" customWidth="1"/>
    <col min="2" max="2" width="7.5703125" style="59" bestFit="1" customWidth="1"/>
    <col min="3" max="3" width="8.7109375" style="59" customWidth="1"/>
    <col min="4" max="4" width="13.28515625" style="58" customWidth="1"/>
    <col min="5" max="5" width="6.28515625" style="58" customWidth="1"/>
    <col min="6" max="6" width="5.42578125" style="58" customWidth="1"/>
    <col min="7" max="7" width="17.28515625" style="61" hidden="1" customWidth="1"/>
    <col min="8" max="8" width="14.7109375" style="61" hidden="1" customWidth="1"/>
    <col min="9" max="11" width="17.28515625" style="61" customWidth="1"/>
    <col min="12" max="14" width="17" style="43" customWidth="1"/>
    <col min="15" max="15" width="9.140625" style="43" customWidth="1"/>
    <col min="16" max="16" width="12.5703125" style="43" customWidth="1"/>
    <col min="17" max="238" width="9.140625" style="43" customWidth="1"/>
    <col min="239" max="239" width="61.85546875" style="43" customWidth="1"/>
    <col min="240" max="241" width="7" style="43" customWidth="1"/>
    <col min="242" max="242" width="8.7109375" style="43" customWidth="1"/>
    <col min="243" max="243" width="10.28515625" style="43" customWidth="1"/>
    <col min="244" max="244" width="6.28515625" style="43" customWidth="1"/>
    <col min="245" max="245" width="5.42578125" style="43" customWidth="1"/>
    <col min="246" max="246" width="15.42578125" style="43" customWidth="1"/>
    <col min="247" max="247" width="14.7109375" style="43" customWidth="1"/>
    <col min="248" max="248" width="10.85546875" style="43" customWidth="1"/>
    <col min="249" max="249" width="13.28515625" style="43" customWidth="1"/>
    <col min="250" max="250" width="13.7109375" style="43" customWidth="1"/>
    <col min="251" max="16384" width="16.140625" style="43"/>
  </cols>
  <sheetData>
    <row r="1" spans="1:14" s="106" customFormat="1" ht="15.75" hidden="1" customHeight="1" x14ac:dyDescent="0.25">
      <c r="A1" s="336" t="s">
        <v>440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</row>
    <row r="2" spans="1:14" s="106" customFormat="1" ht="24.75" hidden="1" customHeight="1" x14ac:dyDescent="0.25">
      <c r="A2" s="336"/>
      <c r="B2" s="336"/>
      <c r="C2" s="336"/>
      <c r="D2" s="336"/>
      <c r="E2" s="336"/>
      <c r="F2" s="336"/>
      <c r="G2" s="336"/>
      <c r="H2" s="336"/>
      <c r="I2" s="336"/>
      <c r="J2" s="336"/>
      <c r="K2" s="336"/>
    </row>
    <row r="3" spans="1:14" s="106" customFormat="1" ht="39.75" hidden="1" customHeight="1" x14ac:dyDescent="0.25">
      <c r="A3" s="336"/>
      <c r="B3" s="336"/>
      <c r="C3" s="336"/>
      <c r="D3" s="336"/>
      <c r="E3" s="336"/>
      <c r="F3" s="336"/>
      <c r="G3" s="336"/>
      <c r="H3" s="336"/>
      <c r="I3" s="336"/>
      <c r="J3" s="336"/>
      <c r="K3" s="336"/>
    </row>
    <row r="4" spans="1:14" s="106" customFormat="1" ht="15.75" customHeight="1" x14ac:dyDescent="0.25">
      <c r="A4" s="336" t="s">
        <v>604</v>
      </c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107"/>
    </row>
    <row r="5" spans="1:14" s="106" customFormat="1" ht="51.75" customHeight="1" x14ac:dyDescent="0.25">
      <c r="A5" s="337" t="s">
        <v>616</v>
      </c>
      <c r="B5" s="337"/>
      <c r="C5" s="337"/>
      <c r="D5" s="337"/>
      <c r="E5" s="337"/>
      <c r="F5" s="337"/>
      <c r="G5" s="337"/>
      <c r="H5" s="337"/>
      <c r="I5" s="337"/>
      <c r="J5" s="337"/>
      <c r="K5" s="337"/>
      <c r="L5" s="95"/>
    </row>
    <row r="6" spans="1:14" s="106" customFormat="1" ht="15" customHeight="1" x14ac:dyDescent="0.25">
      <c r="A6" s="337" t="s">
        <v>451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</row>
    <row r="7" spans="1:14" s="106" customFormat="1" ht="41.25" customHeight="1" x14ac:dyDescent="0.25">
      <c r="A7" s="95"/>
      <c r="B7" s="337" t="s">
        <v>597</v>
      </c>
      <c r="C7" s="337"/>
      <c r="D7" s="337"/>
      <c r="E7" s="337"/>
      <c r="F7" s="337"/>
      <c r="G7" s="337"/>
      <c r="H7" s="337"/>
      <c r="I7" s="337"/>
      <c r="J7" s="337"/>
      <c r="K7" s="337"/>
    </row>
    <row r="8" spans="1:14" ht="14.25" customHeight="1" x14ac:dyDescent="0.25">
      <c r="A8" s="366"/>
      <c r="B8" s="366"/>
      <c r="C8" s="366"/>
      <c r="D8" s="366"/>
      <c r="E8" s="366"/>
      <c r="F8" s="366"/>
      <c r="G8" s="366"/>
      <c r="H8" s="366"/>
      <c r="I8" s="366"/>
      <c r="J8" s="238"/>
      <c r="K8" s="238"/>
    </row>
    <row r="9" spans="1:14" ht="48" customHeight="1" x14ac:dyDescent="0.25">
      <c r="A9" s="365" t="s">
        <v>542</v>
      </c>
      <c r="B9" s="365"/>
      <c r="C9" s="365"/>
      <c r="D9" s="365"/>
      <c r="E9" s="365"/>
      <c r="F9" s="365"/>
      <c r="G9" s="365"/>
      <c r="H9" s="365"/>
      <c r="I9" s="365"/>
      <c r="J9" s="365"/>
      <c r="K9" s="365"/>
    </row>
    <row r="10" spans="1:14" s="45" customFormat="1" ht="14.25" customHeight="1" x14ac:dyDescent="0.2">
      <c r="A10" s="355" t="s">
        <v>0</v>
      </c>
      <c r="B10" s="357" t="s">
        <v>2</v>
      </c>
      <c r="C10" s="357" t="s">
        <v>3</v>
      </c>
      <c r="D10" s="359" t="s">
        <v>4</v>
      </c>
      <c r="E10" s="359" t="s">
        <v>5</v>
      </c>
      <c r="F10" s="359" t="s">
        <v>6</v>
      </c>
      <c r="G10" s="361" t="s">
        <v>150</v>
      </c>
      <c r="H10" s="363" t="s">
        <v>152</v>
      </c>
      <c r="I10" s="338" t="s">
        <v>462</v>
      </c>
      <c r="J10" s="339"/>
      <c r="K10" s="339"/>
    </row>
    <row r="11" spans="1:14" s="45" customFormat="1" ht="14.25" x14ac:dyDescent="0.2">
      <c r="A11" s="356"/>
      <c r="B11" s="358"/>
      <c r="C11" s="358"/>
      <c r="D11" s="360"/>
      <c r="E11" s="360"/>
      <c r="F11" s="360"/>
      <c r="G11" s="362"/>
      <c r="H11" s="364"/>
      <c r="I11" s="182" t="s">
        <v>466</v>
      </c>
      <c r="J11" s="182" t="s">
        <v>492</v>
      </c>
      <c r="K11" s="182" t="s">
        <v>540</v>
      </c>
    </row>
    <row r="12" spans="1:14" x14ac:dyDescent="0.25">
      <c r="A12" s="5" t="s">
        <v>7</v>
      </c>
      <c r="B12" s="36"/>
      <c r="C12" s="36"/>
      <c r="D12" s="33"/>
      <c r="E12" s="33"/>
      <c r="F12" s="33"/>
      <c r="G12" s="235" t="e">
        <f>G15+G229+G238+G268+G339+G415+G628+G712+G820</f>
        <v>#REF!</v>
      </c>
      <c r="H12" s="235" t="e">
        <f>#REF!+#REF!+#REF!+#REF!+#REF!</f>
        <v>#REF!</v>
      </c>
      <c r="I12" s="235">
        <f>I15+I229+I238+I268+I339+I415+I628+I712+I820+I804+I812</f>
        <v>528123.77338999999</v>
      </c>
      <c r="J12" s="283">
        <f>J15+J229+J238+J268+J339+J415+J628+J712+J820+J804+J812+J860</f>
        <v>539619.97666000004</v>
      </c>
      <c r="K12" s="283">
        <f>K15+K229+K238+K268+K339+K415+K628+K712+K820+K804+K812+K860</f>
        <v>550913.99572000001</v>
      </c>
      <c r="L12" s="178"/>
    </row>
    <row r="13" spans="1:14" x14ac:dyDescent="0.25">
      <c r="A13" s="5" t="s">
        <v>8</v>
      </c>
      <c r="B13" s="38" t="s">
        <v>103</v>
      </c>
      <c r="C13" s="36"/>
      <c r="D13" s="33"/>
      <c r="E13" s="33"/>
      <c r="F13" s="33"/>
      <c r="G13" s="235" t="e">
        <f>G16+G269+G230+G239+G340+G416+G629+G713+G821</f>
        <v>#REF!</v>
      </c>
      <c r="H13" s="235" t="e">
        <f>H16+H416+H713+#REF!+#REF!</f>
        <v>#REF!</v>
      </c>
      <c r="I13" s="235">
        <f>I16+I269+I239+I340+I416+I629+I713+I821+I805+I813</f>
        <v>269205.2</v>
      </c>
      <c r="J13" s="283">
        <f>J16+J269+J239+J340+J416+J629+J713+J821+J805+J813+J860</f>
        <v>264398</v>
      </c>
      <c r="K13" s="283">
        <f>K16+K269+K239+K340+K416+K629+K713+K821+K805+K813+K860</f>
        <v>278162</v>
      </c>
      <c r="L13" s="42"/>
      <c r="M13" s="42"/>
      <c r="N13" s="42"/>
    </row>
    <row r="14" spans="1:14" x14ac:dyDescent="0.25">
      <c r="A14" s="5" t="s">
        <v>9</v>
      </c>
      <c r="B14" s="38" t="s">
        <v>104</v>
      </c>
      <c r="C14" s="36"/>
      <c r="D14" s="33"/>
      <c r="E14" s="33"/>
      <c r="F14" s="33"/>
      <c r="G14" s="235" t="e">
        <f>G17+G240+G231+G270+G341+G417+G630+G714+G822</f>
        <v>#REF!</v>
      </c>
      <c r="H14" s="235" t="e">
        <f>H17+H417+H714+#REF!+#REF!</f>
        <v>#REF!</v>
      </c>
      <c r="I14" s="235">
        <f>I17+I240+I231+I270+I341+I417+I630+I714+I822+I64+I86</f>
        <v>258918.57339000001</v>
      </c>
      <c r="J14" s="283">
        <f>J17+J240+J231+J270+J341+J417+J630+J714+J822+J64+J86</f>
        <v>275221.97665999999</v>
      </c>
      <c r="K14" s="283">
        <f>K17+K240+K231+K270+K341+K417+K630+K714+K822+K64+K86</f>
        <v>272751.99571999995</v>
      </c>
    </row>
    <row r="15" spans="1:14" x14ac:dyDescent="0.25">
      <c r="A15" s="5" t="s">
        <v>12</v>
      </c>
      <c r="B15" s="93" t="s">
        <v>13</v>
      </c>
      <c r="C15" s="36"/>
      <c r="D15" s="33"/>
      <c r="E15" s="33"/>
      <c r="F15" s="33"/>
      <c r="G15" s="235" t="e">
        <f>G27+G39+G71+G91+G100+G18</f>
        <v>#REF!</v>
      </c>
      <c r="H15" s="235">
        <f>H71</f>
        <v>2364.1240799999996</v>
      </c>
      <c r="I15" s="235">
        <f>I18+I27+I39+I65+I71+I91+I100</f>
        <v>57704.9</v>
      </c>
      <c r="J15" s="283">
        <f t="shared" ref="J15:K15" si="0">J18+J27+J39+J65+J71+J91+J100</f>
        <v>52976.9</v>
      </c>
      <c r="K15" s="283">
        <f t="shared" si="0"/>
        <v>52974.400000000001</v>
      </c>
    </row>
    <row r="16" spans="1:14" x14ac:dyDescent="0.25">
      <c r="A16" s="5" t="s">
        <v>8</v>
      </c>
      <c r="B16" s="93" t="s">
        <v>103</v>
      </c>
      <c r="C16" s="36"/>
      <c r="D16" s="33"/>
      <c r="E16" s="33"/>
      <c r="F16" s="33"/>
      <c r="G16" s="235" t="e">
        <f>G32+G38+G46+G49+G60+G76+G79+G82+G96+G160+G153+#REF!+#REF!+#REF!+#REF!+#REF!+G58+G55+G142+G147+G149+#REF!+G44+G164+G169+G174+G23</f>
        <v>#REF!</v>
      </c>
      <c r="H16" s="235" t="e">
        <f>H76+H79+H82+#REF!</f>
        <v>#REF!</v>
      </c>
      <c r="I16" s="235">
        <f>I23+I32+I35+I38+I44+I46+I49+I58+I60+I76+I79+I82+I96+I99+I142+I144+I147+I153+I156+I160+I164+I169+I172+I174+I187+I191+I195+I208+I214+I219+I224+I228+I138+I199+I203+I26</f>
        <v>55505</v>
      </c>
      <c r="J16" s="314">
        <f t="shared" ref="J16:K16" si="1">J23+J32+J35+J38+J44+J46+J49+J58+J60+J76+J79+J82+J96+J99+J142+J144+J147+J153+J156+J160+J164+J169+J172+J174+J187+J191+J195+J208+J214+J219+J224+J228+J138+J199+J203+J26</f>
        <v>50848</v>
      </c>
      <c r="K16" s="314">
        <f t="shared" si="1"/>
        <v>50845</v>
      </c>
      <c r="L16" s="42"/>
      <c r="N16" s="42"/>
    </row>
    <row r="17" spans="1:12" x14ac:dyDescent="0.25">
      <c r="A17" s="5" t="s">
        <v>9</v>
      </c>
      <c r="B17" s="93" t="s">
        <v>104</v>
      </c>
      <c r="C17" s="36"/>
      <c r="D17" s="33"/>
      <c r="E17" s="33"/>
      <c r="F17" s="33"/>
      <c r="G17" s="235">
        <f>G127+G130+G113+G116+G120+G123+G105+G109</f>
        <v>788.1</v>
      </c>
      <c r="H17" s="235" t="e">
        <f>H237+H828+#REF!+#REF!</f>
        <v>#REF!</v>
      </c>
      <c r="I17" s="235">
        <f>I127+I130+I113+I116+I120+I123+I105+I109+I70+I182+I90+I134</f>
        <v>2199.9</v>
      </c>
      <c r="J17" s="314">
        <f t="shared" ref="J17:K17" si="2">J127+J130+J113+J116+J120+J123+J105+J109+J70+J182+J90</f>
        <v>2128.9</v>
      </c>
      <c r="K17" s="314">
        <f t="shared" si="2"/>
        <v>2129.4</v>
      </c>
      <c r="L17" s="42"/>
    </row>
    <row r="18" spans="1:12" ht="28.5" x14ac:dyDescent="0.25">
      <c r="A18" s="89" t="s">
        <v>186</v>
      </c>
      <c r="B18" s="93" t="s">
        <v>13</v>
      </c>
      <c r="C18" s="93" t="s">
        <v>188</v>
      </c>
      <c r="D18" s="181"/>
      <c r="E18" s="181"/>
      <c r="F18" s="181"/>
      <c r="G18" s="235">
        <f t="shared" ref="G18:K19" si="3">G19</f>
        <v>1300</v>
      </c>
      <c r="H18" s="235">
        <f t="shared" si="3"/>
        <v>33820.584479999998</v>
      </c>
      <c r="I18" s="235">
        <f t="shared" si="3"/>
        <v>2600</v>
      </c>
      <c r="J18" s="235">
        <f t="shared" si="3"/>
        <v>2600</v>
      </c>
      <c r="K18" s="235">
        <f t="shared" si="3"/>
        <v>2600</v>
      </c>
      <c r="L18" s="42"/>
    </row>
    <row r="19" spans="1:12" x14ac:dyDescent="0.25">
      <c r="A19" s="90" t="s">
        <v>187</v>
      </c>
      <c r="B19" s="37" t="s">
        <v>13</v>
      </c>
      <c r="C19" s="37" t="s">
        <v>188</v>
      </c>
      <c r="D19" s="35">
        <v>9000000000</v>
      </c>
      <c r="E19" s="33"/>
      <c r="F19" s="33"/>
      <c r="G19" s="40">
        <f t="shared" si="3"/>
        <v>1300</v>
      </c>
      <c r="H19" s="40">
        <f t="shared" si="3"/>
        <v>33820.584479999998</v>
      </c>
      <c r="I19" s="40">
        <f t="shared" si="3"/>
        <v>2600</v>
      </c>
      <c r="J19" s="40">
        <f t="shared" si="3"/>
        <v>2600</v>
      </c>
      <c r="K19" s="40">
        <f t="shared" si="3"/>
        <v>2600</v>
      </c>
      <c r="L19" s="42"/>
    </row>
    <row r="20" spans="1:12" x14ac:dyDescent="0.25">
      <c r="A20" s="90" t="s">
        <v>333</v>
      </c>
      <c r="B20" s="37" t="s">
        <v>13</v>
      </c>
      <c r="C20" s="37" t="s">
        <v>188</v>
      </c>
      <c r="D20" s="35">
        <v>9000090100</v>
      </c>
      <c r="E20" s="33"/>
      <c r="F20" s="33"/>
      <c r="G20" s="40">
        <f>G21</f>
        <v>1300</v>
      </c>
      <c r="H20" s="40">
        <f>H21+I41+I52+I44</f>
        <v>33820.584479999998</v>
      </c>
      <c r="I20" s="40">
        <f>I21+I24</f>
        <v>2600</v>
      </c>
      <c r="J20" s="40">
        <f>J21+J24</f>
        <v>2600</v>
      </c>
      <c r="K20" s="40">
        <f>K21+K24</f>
        <v>2600</v>
      </c>
      <c r="L20" s="42"/>
    </row>
    <row r="21" spans="1:12" ht="60" x14ac:dyDescent="0.25">
      <c r="A21" s="6" t="s">
        <v>17</v>
      </c>
      <c r="B21" s="37" t="s">
        <v>13</v>
      </c>
      <c r="C21" s="37" t="s">
        <v>188</v>
      </c>
      <c r="D21" s="35">
        <v>9000090100</v>
      </c>
      <c r="E21" s="35">
        <v>100</v>
      </c>
      <c r="F21" s="33"/>
      <c r="G21" s="40">
        <f>G22</f>
        <v>1300</v>
      </c>
      <c r="H21" s="40">
        <f>H22</f>
        <v>8170.5844800000004</v>
      </c>
      <c r="I21" s="40">
        <f t="shared" ref="I21:K25" si="4">I22</f>
        <v>2500</v>
      </c>
      <c r="J21" s="40">
        <f t="shared" si="4"/>
        <v>2600</v>
      </c>
      <c r="K21" s="40">
        <f t="shared" si="4"/>
        <v>2600</v>
      </c>
      <c r="L21" s="42"/>
    </row>
    <row r="22" spans="1:12" ht="30" x14ac:dyDescent="0.25">
      <c r="A22" s="6" t="s">
        <v>18</v>
      </c>
      <c r="B22" s="37" t="s">
        <v>13</v>
      </c>
      <c r="C22" s="37" t="s">
        <v>188</v>
      </c>
      <c r="D22" s="35">
        <v>9000090100</v>
      </c>
      <c r="E22" s="35">
        <v>120</v>
      </c>
      <c r="F22" s="33"/>
      <c r="G22" s="40">
        <f>G23</f>
        <v>1300</v>
      </c>
      <c r="H22" s="40">
        <f>H23</f>
        <v>8170.5844800000004</v>
      </c>
      <c r="I22" s="40">
        <f t="shared" si="4"/>
        <v>2500</v>
      </c>
      <c r="J22" s="40">
        <f t="shared" si="4"/>
        <v>2600</v>
      </c>
      <c r="K22" s="40">
        <f t="shared" si="4"/>
        <v>2600</v>
      </c>
      <c r="L22" s="42"/>
    </row>
    <row r="23" spans="1:12" x14ac:dyDescent="0.25">
      <c r="A23" s="7" t="s">
        <v>8</v>
      </c>
      <c r="B23" s="37" t="s">
        <v>13</v>
      </c>
      <c r="C23" s="37" t="s">
        <v>188</v>
      </c>
      <c r="D23" s="35">
        <v>9000090100</v>
      </c>
      <c r="E23" s="35">
        <v>120</v>
      </c>
      <c r="F23" s="35">
        <v>1</v>
      </c>
      <c r="G23" s="40">
        <v>1300</v>
      </c>
      <c r="H23" s="40">
        <v>8170.5844800000004</v>
      </c>
      <c r="I23" s="40">
        <v>2500</v>
      </c>
      <c r="J23" s="40">
        <v>2600</v>
      </c>
      <c r="K23" s="40">
        <v>2600</v>
      </c>
      <c r="L23" s="42"/>
    </row>
    <row r="24" spans="1:12" x14ac:dyDescent="0.25">
      <c r="A24" s="6" t="s">
        <v>49</v>
      </c>
      <c r="B24" s="37" t="s">
        <v>13</v>
      </c>
      <c r="C24" s="37" t="s">
        <v>188</v>
      </c>
      <c r="D24" s="35">
        <v>9000090100</v>
      </c>
      <c r="E24" s="35">
        <v>300</v>
      </c>
      <c r="F24" s="33"/>
      <c r="G24" s="40">
        <f>G25</f>
        <v>3863.4</v>
      </c>
      <c r="H24" s="235">
        <f>J24-K24</f>
        <v>0</v>
      </c>
      <c r="I24" s="40">
        <f t="shared" si="4"/>
        <v>100</v>
      </c>
      <c r="J24" s="40">
        <f t="shared" si="4"/>
        <v>0</v>
      </c>
      <c r="K24" s="40">
        <f t="shared" si="4"/>
        <v>0</v>
      </c>
      <c r="L24" s="42"/>
    </row>
    <row r="25" spans="1:12" ht="30" x14ac:dyDescent="0.25">
      <c r="A25" s="6" t="s">
        <v>50</v>
      </c>
      <c r="B25" s="37" t="s">
        <v>13</v>
      </c>
      <c r="C25" s="37" t="s">
        <v>188</v>
      </c>
      <c r="D25" s="35">
        <v>9000090100</v>
      </c>
      <c r="E25" s="35">
        <v>320</v>
      </c>
      <c r="F25" s="33"/>
      <c r="G25" s="40">
        <f>G26</f>
        <v>3863.4</v>
      </c>
      <c r="H25" s="235">
        <f>J25-K25</f>
        <v>0</v>
      </c>
      <c r="I25" s="40">
        <f t="shared" si="4"/>
        <v>100</v>
      </c>
      <c r="J25" s="40">
        <f t="shared" si="4"/>
        <v>0</v>
      </c>
      <c r="K25" s="40">
        <f t="shared" si="4"/>
        <v>0</v>
      </c>
      <c r="L25" s="42"/>
    </row>
    <row r="26" spans="1:12" x14ac:dyDescent="0.25">
      <c r="A26" s="7" t="s">
        <v>8</v>
      </c>
      <c r="B26" s="37" t="s">
        <v>13</v>
      </c>
      <c r="C26" s="37" t="s">
        <v>188</v>
      </c>
      <c r="D26" s="35">
        <v>9000090100</v>
      </c>
      <c r="E26" s="35">
        <v>320</v>
      </c>
      <c r="F26" s="35">
        <v>1</v>
      </c>
      <c r="G26" s="40">
        <v>3863.4</v>
      </c>
      <c r="H26" s="235">
        <f>J26-K26</f>
        <v>0</v>
      </c>
      <c r="I26" s="40">
        <v>100</v>
      </c>
      <c r="J26" s="40"/>
      <c r="K26" s="40"/>
      <c r="L26" s="42"/>
    </row>
    <row r="27" spans="1:12" ht="42.75" x14ac:dyDescent="0.25">
      <c r="A27" s="5" t="s">
        <v>95</v>
      </c>
      <c r="B27" s="93" t="s">
        <v>13</v>
      </c>
      <c r="C27" s="93" t="s">
        <v>96</v>
      </c>
      <c r="D27" s="181"/>
      <c r="E27" s="181"/>
      <c r="F27" s="181"/>
      <c r="G27" s="235">
        <f t="shared" ref="G27:K28" si="5">G28</f>
        <v>480.2</v>
      </c>
      <c r="H27" s="235">
        <f t="shared" si="5"/>
        <v>1142.32304</v>
      </c>
      <c r="I27" s="235">
        <f t="shared" si="5"/>
        <v>1010</v>
      </c>
      <c r="J27" s="235">
        <f t="shared" si="5"/>
        <v>1010</v>
      </c>
      <c r="K27" s="235">
        <f t="shared" si="5"/>
        <v>1010</v>
      </c>
    </row>
    <row r="28" spans="1:12" x14ac:dyDescent="0.25">
      <c r="A28" s="6" t="s">
        <v>16</v>
      </c>
      <c r="B28" s="37" t="s">
        <v>13</v>
      </c>
      <c r="C28" s="37" t="s">
        <v>96</v>
      </c>
      <c r="D28" s="35">
        <v>9000000000</v>
      </c>
      <c r="E28" s="33"/>
      <c r="F28" s="33"/>
      <c r="G28" s="40">
        <f t="shared" si="5"/>
        <v>480.2</v>
      </c>
      <c r="H28" s="40">
        <f t="shared" si="5"/>
        <v>1142.32304</v>
      </c>
      <c r="I28" s="40">
        <f t="shared" si="5"/>
        <v>1010</v>
      </c>
      <c r="J28" s="40">
        <f t="shared" si="5"/>
        <v>1010</v>
      </c>
      <c r="K28" s="40">
        <f t="shared" si="5"/>
        <v>1010</v>
      </c>
    </row>
    <row r="29" spans="1:12" ht="30" x14ac:dyDescent="0.25">
      <c r="A29" s="29" t="s">
        <v>340</v>
      </c>
      <c r="B29" s="37" t="s">
        <v>13</v>
      </c>
      <c r="C29" s="37" t="s">
        <v>96</v>
      </c>
      <c r="D29" s="35">
        <v>9000090010</v>
      </c>
      <c r="E29" s="33"/>
      <c r="F29" s="33"/>
      <c r="G29" s="40">
        <f>G30+G33+G36</f>
        <v>480.2</v>
      </c>
      <c r="H29" s="40">
        <f>H30+H33+H36</f>
        <v>1142.32304</v>
      </c>
      <c r="I29" s="40">
        <f>I30+I33+I36</f>
        <v>1010</v>
      </c>
      <c r="J29" s="40">
        <f>J30+J33+J36</f>
        <v>1010</v>
      </c>
      <c r="K29" s="40">
        <f>K30+K33+K36</f>
        <v>1010</v>
      </c>
    </row>
    <row r="30" spans="1:12" ht="60" x14ac:dyDescent="0.25">
      <c r="A30" s="6" t="s">
        <v>17</v>
      </c>
      <c r="B30" s="37" t="s">
        <v>13</v>
      </c>
      <c r="C30" s="37" t="s">
        <v>96</v>
      </c>
      <c r="D30" s="35">
        <v>9000090010</v>
      </c>
      <c r="E30" s="35">
        <v>100</v>
      </c>
      <c r="F30" s="33"/>
      <c r="G30" s="40">
        <f t="shared" ref="G30:K31" si="6">G31</f>
        <v>360</v>
      </c>
      <c r="H30" s="40">
        <f t="shared" si="6"/>
        <v>1142.32304</v>
      </c>
      <c r="I30" s="40">
        <f t="shared" si="6"/>
        <v>700</v>
      </c>
      <c r="J30" s="40">
        <f t="shared" si="6"/>
        <v>700</v>
      </c>
      <c r="K30" s="40">
        <f t="shared" si="6"/>
        <v>700</v>
      </c>
    </row>
    <row r="31" spans="1:12" ht="30" x14ac:dyDescent="0.25">
      <c r="A31" s="6" t="s">
        <v>18</v>
      </c>
      <c r="B31" s="37" t="s">
        <v>13</v>
      </c>
      <c r="C31" s="37" t="s">
        <v>96</v>
      </c>
      <c r="D31" s="35">
        <v>9000090010</v>
      </c>
      <c r="E31" s="35">
        <v>120</v>
      </c>
      <c r="F31" s="33"/>
      <c r="G31" s="40">
        <f t="shared" si="6"/>
        <v>360</v>
      </c>
      <c r="H31" s="40">
        <f t="shared" si="6"/>
        <v>1142.32304</v>
      </c>
      <c r="I31" s="40">
        <f t="shared" si="6"/>
        <v>700</v>
      </c>
      <c r="J31" s="40">
        <f t="shared" si="6"/>
        <v>700</v>
      </c>
      <c r="K31" s="40">
        <f t="shared" si="6"/>
        <v>700</v>
      </c>
    </row>
    <row r="32" spans="1:12" x14ac:dyDescent="0.25">
      <c r="A32" s="7" t="s">
        <v>8</v>
      </c>
      <c r="B32" s="37" t="s">
        <v>13</v>
      </c>
      <c r="C32" s="37" t="s">
        <v>96</v>
      </c>
      <c r="D32" s="35">
        <v>9000090010</v>
      </c>
      <c r="E32" s="35">
        <v>120</v>
      </c>
      <c r="F32" s="35">
        <v>1</v>
      </c>
      <c r="G32" s="40">
        <v>360</v>
      </c>
      <c r="H32" s="40">
        <v>1142.32304</v>
      </c>
      <c r="I32" s="40">
        <v>700</v>
      </c>
      <c r="J32" s="40">
        <v>700</v>
      </c>
      <c r="K32" s="40">
        <v>700</v>
      </c>
    </row>
    <row r="33" spans="1:12" ht="30" customHeight="1" x14ac:dyDescent="0.25">
      <c r="A33" s="6" t="s">
        <v>19</v>
      </c>
      <c r="B33" s="37" t="s">
        <v>13</v>
      </c>
      <c r="C33" s="37" t="s">
        <v>96</v>
      </c>
      <c r="D33" s="35">
        <v>9000090010</v>
      </c>
      <c r="E33" s="35">
        <v>200</v>
      </c>
      <c r="F33" s="33"/>
      <c r="G33" s="40">
        <f t="shared" ref="G33:K34" si="7">G34</f>
        <v>0</v>
      </c>
      <c r="H33" s="40">
        <f t="shared" si="7"/>
        <v>0</v>
      </c>
      <c r="I33" s="40">
        <f t="shared" si="7"/>
        <v>300</v>
      </c>
      <c r="J33" s="40">
        <f t="shared" si="7"/>
        <v>300</v>
      </c>
      <c r="K33" s="40">
        <f t="shared" si="7"/>
        <v>300</v>
      </c>
    </row>
    <row r="34" spans="1:12" ht="30" customHeight="1" x14ac:dyDescent="0.25">
      <c r="A34" s="6" t="s">
        <v>20</v>
      </c>
      <c r="B34" s="37" t="s">
        <v>13</v>
      </c>
      <c r="C34" s="37" t="s">
        <v>96</v>
      </c>
      <c r="D34" s="35">
        <v>9000090010</v>
      </c>
      <c r="E34" s="35">
        <v>240</v>
      </c>
      <c r="F34" s="33"/>
      <c r="G34" s="40">
        <f t="shared" si="7"/>
        <v>0</v>
      </c>
      <c r="H34" s="40">
        <f t="shared" si="7"/>
        <v>0</v>
      </c>
      <c r="I34" s="40">
        <f t="shared" si="7"/>
        <v>300</v>
      </c>
      <c r="J34" s="40">
        <f t="shared" si="7"/>
        <v>300</v>
      </c>
      <c r="K34" s="40">
        <f t="shared" si="7"/>
        <v>300</v>
      </c>
    </row>
    <row r="35" spans="1:12" ht="15" customHeight="1" x14ac:dyDescent="0.25">
      <c r="A35" s="7" t="s">
        <v>8</v>
      </c>
      <c r="B35" s="37" t="s">
        <v>13</v>
      </c>
      <c r="C35" s="37" t="s">
        <v>96</v>
      </c>
      <c r="D35" s="35">
        <v>9000090010</v>
      </c>
      <c r="E35" s="35">
        <v>240</v>
      </c>
      <c r="F35" s="35">
        <v>1</v>
      </c>
      <c r="G35" s="40"/>
      <c r="H35" s="40"/>
      <c r="I35" s="40">
        <v>300</v>
      </c>
      <c r="J35" s="40">
        <v>300</v>
      </c>
      <c r="K35" s="40">
        <v>300</v>
      </c>
    </row>
    <row r="36" spans="1:12" ht="15" customHeight="1" x14ac:dyDescent="0.25">
      <c r="A36" s="6" t="s">
        <v>21</v>
      </c>
      <c r="B36" s="37" t="s">
        <v>13</v>
      </c>
      <c r="C36" s="37" t="s">
        <v>96</v>
      </c>
      <c r="D36" s="35">
        <v>9000090010</v>
      </c>
      <c r="E36" s="35">
        <v>800</v>
      </c>
      <c r="F36" s="33"/>
      <c r="G36" s="40">
        <f t="shared" ref="G36:K37" si="8">G37</f>
        <v>120.2</v>
      </c>
      <c r="H36" s="40">
        <f t="shared" si="8"/>
        <v>0</v>
      </c>
      <c r="I36" s="40">
        <f t="shared" si="8"/>
        <v>10</v>
      </c>
      <c r="J36" s="40">
        <f t="shared" si="8"/>
        <v>10</v>
      </c>
      <c r="K36" s="40">
        <f t="shared" si="8"/>
        <v>10</v>
      </c>
    </row>
    <row r="37" spans="1:12" ht="15" customHeight="1" x14ac:dyDescent="0.25">
      <c r="A37" s="6" t="s">
        <v>22</v>
      </c>
      <c r="B37" s="37" t="s">
        <v>13</v>
      </c>
      <c r="C37" s="37" t="s">
        <v>96</v>
      </c>
      <c r="D37" s="35">
        <v>9000090010</v>
      </c>
      <c r="E37" s="35">
        <v>850</v>
      </c>
      <c r="F37" s="33"/>
      <c r="G37" s="40">
        <f t="shared" si="8"/>
        <v>120.2</v>
      </c>
      <c r="H37" s="40">
        <f t="shared" si="8"/>
        <v>0</v>
      </c>
      <c r="I37" s="40">
        <f t="shared" si="8"/>
        <v>10</v>
      </c>
      <c r="J37" s="40">
        <f t="shared" si="8"/>
        <v>10</v>
      </c>
      <c r="K37" s="40">
        <f t="shared" si="8"/>
        <v>10</v>
      </c>
    </row>
    <row r="38" spans="1:12" ht="15" customHeight="1" x14ac:dyDescent="0.25">
      <c r="A38" s="7" t="s">
        <v>8</v>
      </c>
      <c r="B38" s="37" t="s">
        <v>13</v>
      </c>
      <c r="C38" s="37" t="s">
        <v>96</v>
      </c>
      <c r="D38" s="35">
        <v>9000090010</v>
      </c>
      <c r="E38" s="35">
        <v>850</v>
      </c>
      <c r="F38" s="35">
        <v>1</v>
      </c>
      <c r="G38" s="40">
        <v>120.2</v>
      </c>
      <c r="H38" s="40"/>
      <c r="I38" s="40">
        <v>10</v>
      </c>
      <c r="J38" s="40">
        <v>10</v>
      </c>
      <c r="K38" s="40">
        <v>10</v>
      </c>
    </row>
    <row r="39" spans="1:12" ht="52.5" customHeight="1" x14ac:dyDescent="0.25">
      <c r="A39" s="5" t="s">
        <v>64</v>
      </c>
      <c r="B39" s="93" t="s">
        <v>13</v>
      </c>
      <c r="C39" s="93" t="s">
        <v>65</v>
      </c>
      <c r="D39" s="181"/>
      <c r="E39" s="181"/>
      <c r="F39" s="181"/>
      <c r="G39" s="235">
        <f t="shared" ref="G39:K40" si="9">G40</f>
        <v>13351.5</v>
      </c>
      <c r="H39" s="235">
        <f t="shared" si="9"/>
        <v>10963.918800000001</v>
      </c>
      <c r="I39" s="235">
        <f t="shared" si="9"/>
        <v>25650</v>
      </c>
      <c r="J39" s="235">
        <f t="shared" si="9"/>
        <v>23650</v>
      </c>
      <c r="K39" s="235">
        <f t="shared" si="9"/>
        <v>23650</v>
      </c>
    </row>
    <row r="40" spans="1:12" x14ac:dyDescent="0.25">
      <c r="A40" s="6" t="s">
        <v>16</v>
      </c>
      <c r="B40" s="37" t="s">
        <v>13</v>
      </c>
      <c r="C40" s="37" t="s">
        <v>65</v>
      </c>
      <c r="D40" s="35">
        <v>9000000000</v>
      </c>
      <c r="E40" s="33"/>
      <c r="F40" s="33"/>
      <c r="G40" s="40">
        <f t="shared" si="9"/>
        <v>13351.5</v>
      </c>
      <c r="H40" s="40">
        <f t="shared" si="9"/>
        <v>10963.918800000001</v>
      </c>
      <c r="I40" s="40">
        <f>I41+I61</f>
        <v>25650</v>
      </c>
      <c r="J40" s="40">
        <f t="shared" ref="J40:K40" si="10">J41+J61</f>
        <v>23650</v>
      </c>
      <c r="K40" s="40">
        <f t="shared" si="10"/>
        <v>23650</v>
      </c>
    </row>
    <row r="41" spans="1:12" ht="26.25" customHeight="1" x14ac:dyDescent="0.25">
      <c r="A41" s="6" t="s">
        <v>322</v>
      </c>
      <c r="B41" s="37" t="s">
        <v>13</v>
      </c>
      <c r="C41" s="37" t="s">
        <v>65</v>
      </c>
      <c r="D41" s="35">
        <v>9000090020</v>
      </c>
      <c r="E41" s="33"/>
      <c r="F41" s="33"/>
      <c r="G41" s="40">
        <f>G42+G47+G56+G50+G53</f>
        <v>13351.5</v>
      </c>
      <c r="H41" s="40">
        <f>H42+H47+H56+H50</f>
        <v>10963.918800000001</v>
      </c>
      <c r="I41" s="40">
        <f>I42+I47+I56+I50+I53</f>
        <v>25650</v>
      </c>
      <c r="J41" s="40">
        <f t="shared" ref="J41:K41" si="11">J42+J47+J56+J50+J53</f>
        <v>23650</v>
      </c>
      <c r="K41" s="40">
        <f t="shared" si="11"/>
        <v>23650</v>
      </c>
    </row>
    <row r="42" spans="1:12" ht="60" x14ac:dyDescent="0.25">
      <c r="A42" s="6" t="s">
        <v>17</v>
      </c>
      <c r="B42" s="37" t="s">
        <v>13</v>
      </c>
      <c r="C42" s="37" t="s">
        <v>65</v>
      </c>
      <c r="D42" s="35">
        <v>9000090020</v>
      </c>
      <c r="E42" s="35">
        <v>100</v>
      </c>
      <c r="F42" s="33"/>
      <c r="G42" s="40">
        <f>G43+G45</f>
        <v>9860</v>
      </c>
      <c r="H42" s="40">
        <f>H45</f>
        <v>8170.5844800000004</v>
      </c>
      <c r="I42" s="40">
        <f>I43+I45</f>
        <v>23500</v>
      </c>
      <c r="J42" s="40">
        <f>J43+J45</f>
        <v>21500</v>
      </c>
      <c r="K42" s="40">
        <f>K43+K45</f>
        <v>21500</v>
      </c>
    </row>
    <row r="43" spans="1:12" ht="15" hidden="1" customHeight="1" x14ac:dyDescent="0.25">
      <c r="A43" s="6" t="s">
        <v>181</v>
      </c>
      <c r="B43" s="37" t="s">
        <v>13</v>
      </c>
      <c r="C43" s="37" t="s">
        <v>65</v>
      </c>
      <c r="D43" s="35">
        <v>9000090020</v>
      </c>
      <c r="E43" s="35">
        <v>110</v>
      </c>
      <c r="F43" s="33"/>
      <c r="G43" s="40">
        <f>G44</f>
        <v>460</v>
      </c>
      <c r="H43" s="40">
        <f>H44</f>
        <v>8170.5844800000004</v>
      </c>
      <c r="I43" s="40">
        <f>I44</f>
        <v>0</v>
      </c>
      <c r="J43" s="40">
        <f>J44</f>
        <v>0</v>
      </c>
      <c r="K43" s="40">
        <f>K44</f>
        <v>0</v>
      </c>
      <c r="L43" s="42"/>
    </row>
    <row r="44" spans="1:12" ht="15" hidden="1" customHeight="1" x14ac:dyDescent="0.25">
      <c r="A44" s="7" t="s">
        <v>8</v>
      </c>
      <c r="B44" s="37" t="s">
        <v>13</v>
      </c>
      <c r="C44" s="37" t="s">
        <v>65</v>
      </c>
      <c r="D44" s="35">
        <v>9000090020</v>
      </c>
      <c r="E44" s="35">
        <v>110</v>
      </c>
      <c r="F44" s="35">
        <v>1</v>
      </c>
      <c r="G44" s="40">
        <v>460</v>
      </c>
      <c r="H44" s="40">
        <v>8170.5844800000004</v>
      </c>
      <c r="I44" s="40"/>
      <c r="J44" s="40"/>
      <c r="K44" s="40"/>
      <c r="L44" s="42"/>
    </row>
    <row r="45" spans="1:12" ht="30" x14ac:dyDescent="0.25">
      <c r="A45" s="6" t="s">
        <v>18</v>
      </c>
      <c r="B45" s="37" t="s">
        <v>13</v>
      </c>
      <c r="C45" s="37" t="s">
        <v>65</v>
      </c>
      <c r="D45" s="35">
        <v>9000090020</v>
      </c>
      <c r="E45" s="35">
        <v>120</v>
      </c>
      <c r="F45" s="33"/>
      <c r="G45" s="40">
        <f>G46</f>
        <v>9400</v>
      </c>
      <c r="H45" s="40">
        <f>H46</f>
        <v>8170.5844800000004</v>
      </c>
      <c r="I45" s="40">
        <f>I46</f>
        <v>23500</v>
      </c>
      <c r="J45" s="40">
        <f>J46</f>
        <v>21500</v>
      </c>
      <c r="K45" s="40">
        <f>K46</f>
        <v>21500</v>
      </c>
    </row>
    <row r="46" spans="1:12" x14ac:dyDescent="0.25">
      <c r="A46" s="7" t="s">
        <v>8</v>
      </c>
      <c r="B46" s="37" t="s">
        <v>13</v>
      </c>
      <c r="C46" s="37" t="s">
        <v>65</v>
      </c>
      <c r="D46" s="35">
        <v>9000090020</v>
      </c>
      <c r="E46" s="35">
        <v>120</v>
      </c>
      <c r="F46" s="35">
        <v>1</v>
      </c>
      <c r="G46" s="40">
        <v>9400</v>
      </c>
      <c r="H46" s="40">
        <v>8170.5844800000004</v>
      </c>
      <c r="I46" s="40">
        <v>23500</v>
      </c>
      <c r="J46" s="40">
        <v>21500</v>
      </c>
      <c r="K46" s="40">
        <v>21500</v>
      </c>
    </row>
    <row r="47" spans="1:12" ht="30" x14ac:dyDescent="0.25">
      <c r="A47" s="29" t="s">
        <v>160</v>
      </c>
      <c r="B47" s="37" t="s">
        <v>13</v>
      </c>
      <c r="C47" s="37" t="s">
        <v>65</v>
      </c>
      <c r="D47" s="35">
        <v>9000090020</v>
      </c>
      <c r="E47" s="35">
        <v>200</v>
      </c>
      <c r="F47" s="33"/>
      <c r="G47" s="40">
        <f t="shared" ref="G47:K48" si="12">G48</f>
        <v>2700</v>
      </c>
      <c r="H47" s="40">
        <f t="shared" si="12"/>
        <v>2693.99755</v>
      </c>
      <c r="I47" s="40">
        <f t="shared" si="12"/>
        <v>2000</v>
      </c>
      <c r="J47" s="40">
        <f t="shared" si="12"/>
        <v>2000</v>
      </c>
      <c r="K47" s="40">
        <f t="shared" si="12"/>
        <v>2000</v>
      </c>
    </row>
    <row r="48" spans="1:12" ht="30" x14ac:dyDescent="0.25">
      <c r="A48" s="6" t="s">
        <v>20</v>
      </c>
      <c r="B48" s="37" t="s">
        <v>13</v>
      </c>
      <c r="C48" s="37" t="s">
        <v>65</v>
      </c>
      <c r="D48" s="35">
        <v>9000090020</v>
      </c>
      <c r="E48" s="35">
        <v>240</v>
      </c>
      <c r="F48" s="33"/>
      <c r="G48" s="40">
        <f t="shared" si="12"/>
        <v>2700</v>
      </c>
      <c r="H48" s="40">
        <f t="shared" si="12"/>
        <v>2693.99755</v>
      </c>
      <c r="I48" s="40">
        <f t="shared" si="12"/>
        <v>2000</v>
      </c>
      <c r="J48" s="40">
        <f t="shared" si="12"/>
        <v>2000</v>
      </c>
      <c r="K48" s="40">
        <f t="shared" si="12"/>
        <v>2000</v>
      </c>
    </row>
    <row r="49" spans="1:15" x14ac:dyDescent="0.25">
      <c r="A49" s="7" t="s">
        <v>8</v>
      </c>
      <c r="B49" s="37" t="s">
        <v>13</v>
      </c>
      <c r="C49" s="37" t="s">
        <v>65</v>
      </c>
      <c r="D49" s="35">
        <v>9000090020</v>
      </c>
      <c r="E49" s="35">
        <v>240</v>
      </c>
      <c r="F49" s="35">
        <v>1</v>
      </c>
      <c r="G49" s="40">
        <v>2700</v>
      </c>
      <c r="H49" s="40">
        <v>2693.99755</v>
      </c>
      <c r="I49" s="40">
        <v>2000</v>
      </c>
      <c r="J49" s="40">
        <v>2000</v>
      </c>
      <c r="K49" s="40">
        <v>2000</v>
      </c>
    </row>
    <row r="50" spans="1:15" ht="15" hidden="1" customHeight="1" x14ac:dyDescent="0.25">
      <c r="A50" s="6" t="s">
        <v>49</v>
      </c>
      <c r="B50" s="37" t="s">
        <v>13</v>
      </c>
      <c r="C50" s="37" t="s">
        <v>65</v>
      </c>
      <c r="D50" s="35">
        <v>9009002</v>
      </c>
      <c r="E50" s="35">
        <v>300</v>
      </c>
      <c r="F50" s="33"/>
      <c r="G50" s="40">
        <f t="shared" ref="G50:K51" si="13">G51</f>
        <v>0</v>
      </c>
      <c r="H50" s="40">
        <f t="shared" si="13"/>
        <v>79.8</v>
      </c>
      <c r="I50" s="40">
        <f t="shared" si="13"/>
        <v>0</v>
      </c>
      <c r="J50" s="40">
        <f t="shared" si="13"/>
        <v>0</v>
      </c>
      <c r="K50" s="40">
        <f t="shared" si="13"/>
        <v>0</v>
      </c>
    </row>
    <row r="51" spans="1:15" ht="30" hidden="1" customHeight="1" x14ac:dyDescent="0.25">
      <c r="A51" s="6" t="s">
        <v>50</v>
      </c>
      <c r="B51" s="37" t="s">
        <v>13</v>
      </c>
      <c r="C51" s="37" t="s">
        <v>65</v>
      </c>
      <c r="D51" s="35">
        <v>9009002</v>
      </c>
      <c r="E51" s="35">
        <v>320</v>
      </c>
      <c r="F51" s="33"/>
      <c r="G51" s="40">
        <f t="shared" si="13"/>
        <v>0</v>
      </c>
      <c r="H51" s="40">
        <f t="shared" si="13"/>
        <v>79.8</v>
      </c>
      <c r="I51" s="40">
        <f t="shared" si="13"/>
        <v>0</v>
      </c>
      <c r="J51" s="40">
        <f t="shared" si="13"/>
        <v>0</v>
      </c>
      <c r="K51" s="40">
        <f t="shared" si="13"/>
        <v>0</v>
      </c>
    </row>
    <row r="52" spans="1:15" ht="15" hidden="1" customHeight="1" x14ac:dyDescent="0.25">
      <c r="A52" s="7" t="s">
        <v>8</v>
      </c>
      <c r="B52" s="37" t="s">
        <v>13</v>
      </c>
      <c r="C52" s="37" t="s">
        <v>65</v>
      </c>
      <c r="D52" s="35">
        <v>9009002</v>
      </c>
      <c r="E52" s="35">
        <v>320</v>
      </c>
      <c r="F52" s="35">
        <v>1</v>
      </c>
      <c r="G52" s="40"/>
      <c r="H52" s="40">
        <v>79.8</v>
      </c>
      <c r="I52" s="40"/>
      <c r="J52" s="40"/>
      <c r="K52" s="40"/>
    </row>
    <row r="53" spans="1:15" ht="15" hidden="1" customHeight="1" x14ac:dyDescent="0.25">
      <c r="A53" s="6" t="s">
        <v>49</v>
      </c>
      <c r="B53" s="37" t="s">
        <v>13</v>
      </c>
      <c r="C53" s="37" t="s">
        <v>65</v>
      </c>
      <c r="D53" s="35">
        <v>9000090020</v>
      </c>
      <c r="E53" s="35">
        <v>300</v>
      </c>
      <c r="F53" s="33"/>
      <c r="G53" s="40">
        <f t="shared" ref="G53:K54" si="14">G54</f>
        <v>100</v>
      </c>
      <c r="H53" s="40">
        <f t="shared" si="14"/>
        <v>3196.8286800000001</v>
      </c>
      <c r="I53" s="40">
        <f t="shared" si="14"/>
        <v>0</v>
      </c>
      <c r="J53" s="40">
        <f t="shared" si="14"/>
        <v>0</v>
      </c>
      <c r="K53" s="40">
        <f t="shared" si="14"/>
        <v>0</v>
      </c>
    </row>
    <row r="54" spans="1:15" ht="30" hidden="1" customHeight="1" x14ac:dyDescent="0.25">
      <c r="A54" s="6" t="s">
        <v>50</v>
      </c>
      <c r="B54" s="37" t="s">
        <v>13</v>
      </c>
      <c r="C54" s="37" t="s">
        <v>65</v>
      </c>
      <c r="D54" s="35">
        <v>9000090020</v>
      </c>
      <c r="E54" s="35">
        <v>320</v>
      </c>
      <c r="F54" s="33"/>
      <c r="G54" s="40">
        <f t="shared" si="14"/>
        <v>100</v>
      </c>
      <c r="H54" s="40">
        <f t="shared" si="14"/>
        <v>3196.8286800000001</v>
      </c>
      <c r="I54" s="40">
        <f t="shared" si="14"/>
        <v>0</v>
      </c>
      <c r="J54" s="40">
        <f t="shared" si="14"/>
        <v>0</v>
      </c>
      <c r="K54" s="40">
        <f t="shared" si="14"/>
        <v>0</v>
      </c>
    </row>
    <row r="55" spans="1:15" ht="15" hidden="1" customHeight="1" x14ac:dyDescent="0.25">
      <c r="A55" s="7" t="s">
        <v>8</v>
      </c>
      <c r="B55" s="37" t="s">
        <v>13</v>
      </c>
      <c r="C55" s="37" t="s">
        <v>65</v>
      </c>
      <c r="D55" s="35">
        <v>9000090020</v>
      </c>
      <c r="E55" s="35">
        <v>320</v>
      </c>
      <c r="F55" s="35">
        <v>1</v>
      </c>
      <c r="G55" s="40">
        <v>100</v>
      </c>
      <c r="H55" s="40">
        <v>3196.8286800000001</v>
      </c>
      <c r="I55" s="40"/>
      <c r="J55" s="40"/>
      <c r="K55" s="40"/>
    </row>
    <row r="56" spans="1:15" x14ac:dyDescent="0.25">
      <c r="A56" s="6" t="s">
        <v>21</v>
      </c>
      <c r="B56" s="37" t="s">
        <v>13</v>
      </c>
      <c r="C56" s="37" t="s">
        <v>65</v>
      </c>
      <c r="D56" s="35">
        <v>9000090020</v>
      </c>
      <c r="E56" s="35">
        <v>800</v>
      </c>
      <c r="F56" s="33"/>
      <c r="G56" s="40">
        <f>G57+G59</f>
        <v>691.5</v>
      </c>
      <c r="H56" s="40">
        <f>H59</f>
        <v>19.536770000000001</v>
      </c>
      <c r="I56" s="40">
        <f>I57+I59</f>
        <v>150</v>
      </c>
      <c r="J56" s="40">
        <f>J57+J59</f>
        <v>150</v>
      </c>
      <c r="K56" s="40">
        <f>K57+K59</f>
        <v>150</v>
      </c>
    </row>
    <row r="57" spans="1:15" x14ac:dyDescent="0.25">
      <c r="A57" s="6" t="s">
        <v>161</v>
      </c>
      <c r="B57" s="37" t="s">
        <v>13</v>
      </c>
      <c r="C57" s="37" t="s">
        <v>65</v>
      </c>
      <c r="D57" s="35">
        <v>9000090020</v>
      </c>
      <c r="E57" s="35">
        <v>830</v>
      </c>
      <c r="F57" s="35"/>
      <c r="G57" s="40">
        <f>G58</f>
        <v>41.5</v>
      </c>
      <c r="H57" s="40">
        <f>H58</f>
        <v>1736.2336499999999</v>
      </c>
      <c r="I57" s="40">
        <f>I58</f>
        <v>5</v>
      </c>
      <c r="J57" s="40">
        <f>J58</f>
        <v>5</v>
      </c>
      <c r="K57" s="40">
        <f>K58</f>
        <v>5</v>
      </c>
    </row>
    <row r="58" spans="1:15" x14ac:dyDescent="0.25">
      <c r="A58" s="7" t="s">
        <v>8</v>
      </c>
      <c r="B58" s="37" t="s">
        <v>13</v>
      </c>
      <c r="C58" s="37" t="s">
        <v>65</v>
      </c>
      <c r="D58" s="35">
        <v>9000090020</v>
      </c>
      <c r="E58" s="35">
        <v>830</v>
      </c>
      <c r="F58" s="35">
        <v>1</v>
      </c>
      <c r="G58" s="40">
        <v>41.5</v>
      </c>
      <c r="H58" s="40">
        <v>1736.2336499999999</v>
      </c>
      <c r="I58" s="40">
        <v>5</v>
      </c>
      <c r="J58" s="40">
        <v>5</v>
      </c>
      <c r="K58" s="40">
        <v>5</v>
      </c>
    </row>
    <row r="59" spans="1:15" x14ac:dyDescent="0.25">
      <c r="A59" s="6" t="s">
        <v>22</v>
      </c>
      <c r="B59" s="37" t="s">
        <v>13</v>
      </c>
      <c r="C59" s="37" t="s">
        <v>65</v>
      </c>
      <c r="D59" s="35">
        <v>9000090020</v>
      </c>
      <c r="E59" s="35">
        <v>850</v>
      </c>
      <c r="F59" s="33"/>
      <c r="G59" s="40">
        <f>G60</f>
        <v>650</v>
      </c>
      <c r="H59" s="40">
        <f>H60</f>
        <v>19.536770000000001</v>
      </c>
      <c r="I59" s="40">
        <f>I60</f>
        <v>145</v>
      </c>
      <c r="J59" s="40">
        <f>J60</f>
        <v>145</v>
      </c>
      <c r="K59" s="40">
        <f>K60</f>
        <v>145</v>
      </c>
    </row>
    <row r="60" spans="1:15" x14ac:dyDescent="0.25">
      <c r="A60" s="7" t="s">
        <v>8</v>
      </c>
      <c r="B60" s="37" t="s">
        <v>13</v>
      </c>
      <c r="C60" s="37" t="s">
        <v>65</v>
      </c>
      <c r="D60" s="35">
        <v>9000090020</v>
      </c>
      <c r="E60" s="35">
        <v>850</v>
      </c>
      <c r="F60" s="35">
        <v>1</v>
      </c>
      <c r="G60" s="40">
        <v>650</v>
      </c>
      <c r="H60" s="40">
        <v>19.536770000000001</v>
      </c>
      <c r="I60" s="40">
        <v>145</v>
      </c>
      <c r="J60" s="40">
        <v>145</v>
      </c>
      <c r="K60" s="40">
        <v>145</v>
      </c>
    </row>
    <row r="61" spans="1:15" ht="45" hidden="1" x14ac:dyDescent="0.25">
      <c r="A61" s="6" t="s">
        <v>457</v>
      </c>
      <c r="B61" s="37" t="s">
        <v>13</v>
      </c>
      <c r="C61" s="37" t="s">
        <v>65</v>
      </c>
      <c r="D61" s="35">
        <v>9000055490</v>
      </c>
      <c r="E61" s="33"/>
      <c r="F61" s="33"/>
      <c r="G61" s="40">
        <f>G62+H65+H68</f>
        <v>2493</v>
      </c>
      <c r="H61" s="235">
        <f>I61-J61</f>
        <v>0</v>
      </c>
      <c r="I61" s="40">
        <f>I62</f>
        <v>0</v>
      </c>
      <c r="J61" s="40">
        <f>J62</f>
        <v>0</v>
      </c>
      <c r="K61" s="40">
        <f>K62</f>
        <v>0</v>
      </c>
      <c r="M61" s="180"/>
      <c r="N61" s="42"/>
      <c r="O61" s="42"/>
    </row>
    <row r="62" spans="1:15" ht="60" hidden="1" x14ac:dyDescent="0.25">
      <c r="A62" s="6" t="s">
        <v>17</v>
      </c>
      <c r="B62" s="37" t="s">
        <v>13</v>
      </c>
      <c r="C62" s="37" t="s">
        <v>65</v>
      </c>
      <c r="D62" s="35">
        <v>9000055490</v>
      </c>
      <c r="E62" s="35">
        <v>100</v>
      </c>
      <c r="F62" s="33"/>
      <c r="G62" s="40">
        <f t="shared" ref="G62:K63" si="15">G63</f>
        <v>2379</v>
      </c>
      <c r="H62" s="235">
        <f>I62-J62</f>
        <v>0</v>
      </c>
      <c r="I62" s="40">
        <f t="shared" si="15"/>
        <v>0</v>
      </c>
      <c r="J62" s="40">
        <f t="shared" si="15"/>
        <v>0</v>
      </c>
      <c r="K62" s="40">
        <f t="shared" si="15"/>
        <v>0</v>
      </c>
      <c r="M62" s="180"/>
      <c r="N62" s="42"/>
      <c r="O62" s="42"/>
    </row>
    <row r="63" spans="1:15" ht="30" hidden="1" x14ac:dyDescent="0.25">
      <c r="A63" s="6" t="s">
        <v>18</v>
      </c>
      <c r="B63" s="37" t="s">
        <v>13</v>
      </c>
      <c r="C63" s="37" t="s">
        <v>65</v>
      </c>
      <c r="D63" s="35">
        <v>9000055490</v>
      </c>
      <c r="E63" s="35">
        <v>120</v>
      </c>
      <c r="F63" s="33"/>
      <c r="G63" s="40">
        <f t="shared" si="15"/>
        <v>2379</v>
      </c>
      <c r="H63" s="235">
        <f>I63-J63</f>
        <v>0</v>
      </c>
      <c r="I63" s="40">
        <f t="shared" si="15"/>
        <v>0</v>
      </c>
      <c r="J63" s="40">
        <f t="shared" si="15"/>
        <v>0</v>
      </c>
      <c r="K63" s="40">
        <f t="shared" si="15"/>
        <v>0</v>
      </c>
      <c r="M63" s="180"/>
      <c r="N63" s="42"/>
      <c r="O63" s="42"/>
    </row>
    <row r="64" spans="1:15" hidden="1" x14ac:dyDescent="0.25">
      <c r="A64" s="7" t="s">
        <v>9</v>
      </c>
      <c r="B64" s="37" t="s">
        <v>13</v>
      </c>
      <c r="C64" s="37" t="s">
        <v>65</v>
      </c>
      <c r="D64" s="35">
        <v>9000055490</v>
      </c>
      <c r="E64" s="35">
        <v>120</v>
      </c>
      <c r="F64" s="35">
        <v>2</v>
      </c>
      <c r="G64" s="40">
        <v>2379</v>
      </c>
      <c r="H64" s="235">
        <f>I64-J64</f>
        <v>0</v>
      </c>
      <c r="I64" s="40"/>
      <c r="J64" s="40"/>
      <c r="K64" s="40"/>
      <c r="M64" s="180"/>
      <c r="N64" s="42"/>
      <c r="O64" s="42"/>
    </row>
    <row r="65" spans="1:13" x14ac:dyDescent="0.25">
      <c r="A65" s="5" t="s">
        <v>106</v>
      </c>
      <c r="B65" s="93" t="s">
        <v>13</v>
      </c>
      <c r="C65" s="93" t="s">
        <v>107</v>
      </c>
      <c r="D65" s="181"/>
      <c r="E65" s="181"/>
      <c r="F65" s="181"/>
      <c r="G65" s="235">
        <f>G66</f>
        <v>2364.1240799999996</v>
      </c>
      <c r="H65" s="235">
        <f t="shared" ref="H65:H70" si="16">I65-J65</f>
        <v>57</v>
      </c>
      <c r="I65" s="235">
        <f t="shared" ref="I65:K67" si="17">I66</f>
        <v>59</v>
      </c>
      <c r="J65" s="235">
        <f t="shared" si="17"/>
        <v>2</v>
      </c>
      <c r="K65" s="235">
        <f t="shared" si="17"/>
        <v>2.5</v>
      </c>
      <c r="M65" s="42"/>
    </row>
    <row r="66" spans="1:13" x14ac:dyDescent="0.25">
      <c r="A66" s="6" t="s">
        <v>16</v>
      </c>
      <c r="B66" s="37" t="s">
        <v>13</v>
      </c>
      <c r="C66" s="37" t="s">
        <v>107</v>
      </c>
      <c r="D66" s="35">
        <v>9000000000</v>
      </c>
      <c r="E66" s="33"/>
      <c r="F66" s="33"/>
      <c r="G66" s="40">
        <f>H71</f>
        <v>2364.1240799999996</v>
      </c>
      <c r="H66" s="235">
        <f t="shared" si="16"/>
        <v>57</v>
      </c>
      <c r="I66" s="40">
        <f t="shared" si="17"/>
        <v>59</v>
      </c>
      <c r="J66" s="40">
        <f t="shared" si="17"/>
        <v>2</v>
      </c>
      <c r="K66" s="40">
        <f t="shared" si="17"/>
        <v>2.5</v>
      </c>
      <c r="M66" s="42"/>
    </row>
    <row r="67" spans="1:13" ht="45" x14ac:dyDescent="0.25">
      <c r="A67" s="91" t="s">
        <v>253</v>
      </c>
      <c r="B67" s="37" t="s">
        <v>13</v>
      </c>
      <c r="C67" s="37" t="s">
        <v>107</v>
      </c>
      <c r="D67" s="35">
        <v>9000051200</v>
      </c>
      <c r="E67" s="33"/>
      <c r="F67" s="33"/>
      <c r="G67" s="40">
        <f>H71</f>
        <v>2364.1240799999996</v>
      </c>
      <c r="H67" s="235">
        <f t="shared" si="16"/>
        <v>57</v>
      </c>
      <c r="I67" s="40">
        <f t="shared" si="17"/>
        <v>59</v>
      </c>
      <c r="J67" s="40">
        <f t="shared" si="17"/>
        <v>2</v>
      </c>
      <c r="K67" s="40">
        <f t="shared" si="17"/>
        <v>2.5</v>
      </c>
      <c r="M67" s="42"/>
    </row>
    <row r="68" spans="1:13" ht="30" x14ac:dyDescent="0.25">
      <c r="A68" s="29" t="s">
        <v>160</v>
      </c>
      <c r="B68" s="37" t="s">
        <v>13</v>
      </c>
      <c r="C68" s="37" t="s">
        <v>107</v>
      </c>
      <c r="D68" s="35">
        <v>9000051200</v>
      </c>
      <c r="E68" s="35">
        <v>200</v>
      </c>
      <c r="F68" s="33"/>
      <c r="G68" s="40">
        <f t="shared" ref="G68:K69" si="18">G69</f>
        <v>4860</v>
      </c>
      <c r="H68" s="235">
        <f t="shared" si="16"/>
        <v>57</v>
      </c>
      <c r="I68" s="40">
        <f t="shared" si="18"/>
        <v>59</v>
      </c>
      <c r="J68" s="40">
        <f t="shared" si="18"/>
        <v>2</v>
      </c>
      <c r="K68" s="40">
        <f t="shared" si="18"/>
        <v>2.5</v>
      </c>
      <c r="M68" s="42"/>
    </row>
    <row r="69" spans="1:13" ht="30" x14ac:dyDescent="0.25">
      <c r="A69" s="6" t="s">
        <v>20</v>
      </c>
      <c r="B69" s="37" t="s">
        <v>13</v>
      </c>
      <c r="C69" s="37" t="s">
        <v>107</v>
      </c>
      <c r="D69" s="35">
        <v>9000051200</v>
      </c>
      <c r="E69" s="35">
        <v>240</v>
      </c>
      <c r="F69" s="33"/>
      <c r="G69" s="40">
        <f t="shared" si="18"/>
        <v>4860</v>
      </c>
      <c r="H69" s="235">
        <f t="shared" si="16"/>
        <v>57</v>
      </c>
      <c r="I69" s="40">
        <f t="shared" si="18"/>
        <v>59</v>
      </c>
      <c r="J69" s="40">
        <f t="shared" si="18"/>
        <v>2</v>
      </c>
      <c r="K69" s="40">
        <f t="shared" si="18"/>
        <v>2.5</v>
      </c>
      <c r="M69" s="42"/>
    </row>
    <row r="70" spans="1:13" x14ac:dyDescent="0.25">
      <c r="A70" s="7" t="s">
        <v>9</v>
      </c>
      <c r="B70" s="37" t="s">
        <v>13</v>
      </c>
      <c r="C70" s="37" t="s">
        <v>107</v>
      </c>
      <c r="D70" s="35">
        <v>9000051200</v>
      </c>
      <c r="E70" s="35">
        <v>240</v>
      </c>
      <c r="F70" s="35">
        <v>2</v>
      </c>
      <c r="G70" s="40">
        <v>4860</v>
      </c>
      <c r="H70" s="235">
        <f t="shared" si="16"/>
        <v>57</v>
      </c>
      <c r="I70" s="40">
        <v>59</v>
      </c>
      <c r="J70" s="40">
        <v>2</v>
      </c>
      <c r="K70" s="40">
        <v>2.5</v>
      </c>
      <c r="M70" s="42"/>
    </row>
    <row r="71" spans="1:13" ht="42.75" x14ac:dyDescent="0.25">
      <c r="A71" s="5" t="s">
        <v>14</v>
      </c>
      <c r="B71" s="93" t="s">
        <v>13</v>
      </c>
      <c r="C71" s="93" t="s">
        <v>15</v>
      </c>
      <c r="D71" s="181"/>
      <c r="E71" s="181"/>
      <c r="F71" s="181"/>
      <c r="G71" s="235">
        <f t="shared" ref="G71:K72" si="19">G72</f>
        <v>4060</v>
      </c>
      <c r="H71" s="235">
        <f t="shared" si="19"/>
        <v>2364.1240799999996</v>
      </c>
      <c r="I71" s="235">
        <f t="shared" si="19"/>
        <v>6240.3</v>
      </c>
      <c r="J71" s="235">
        <f t="shared" si="19"/>
        <v>5340.3</v>
      </c>
      <c r="K71" s="235">
        <f t="shared" si="19"/>
        <v>5340.3</v>
      </c>
    </row>
    <row r="72" spans="1:13" x14ac:dyDescent="0.25">
      <c r="A72" s="6" t="s">
        <v>16</v>
      </c>
      <c r="B72" s="37" t="s">
        <v>13</v>
      </c>
      <c r="C72" s="37" t="s">
        <v>15</v>
      </c>
      <c r="D72" s="35">
        <v>9000000000</v>
      </c>
      <c r="E72" s="33"/>
      <c r="F72" s="33"/>
      <c r="G72" s="40">
        <f t="shared" si="19"/>
        <v>4060</v>
      </c>
      <c r="H72" s="40">
        <f t="shared" si="19"/>
        <v>2364.1240799999996</v>
      </c>
      <c r="I72" s="40">
        <f>I73+I83+I87</f>
        <v>6240.3</v>
      </c>
      <c r="J72" s="40">
        <f t="shared" ref="J72:K72" si="20">J73+J83+J87</f>
        <v>5340.3</v>
      </c>
      <c r="K72" s="40">
        <f t="shared" si="20"/>
        <v>5340.3</v>
      </c>
    </row>
    <row r="73" spans="1:13" ht="17.25" customHeight="1" x14ac:dyDescent="0.25">
      <c r="A73" s="6" t="s">
        <v>322</v>
      </c>
      <c r="B73" s="37" t="s">
        <v>13</v>
      </c>
      <c r="C73" s="37" t="s">
        <v>15</v>
      </c>
      <c r="D73" s="35">
        <v>9000090020</v>
      </c>
      <c r="E73" s="33"/>
      <c r="F73" s="33"/>
      <c r="G73" s="40">
        <f>G74+G77+G80</f>
        <v>4060</v>
      </c>
      <c r="H73" s="40">
        <f>H74+H77+H80</f>
        <v>2364.1240799999996</v>
      </c>
      <c r="I73" s="40">
        <f>I74+I77+I80</f>
        <v>6230</v>
      </c>
      <c r="J73" s="40">
        <f>J74+J77+J80</f>
        <v>5330</v>
      </c>
      <c r="K73" s="40">
        <f>K74+K77+K80</f>
        <v>5330</v>
      </c>
    </row>
    <row r="74" spans="1:13" ht="60" x14ac:dyDescent="0.25">
      <c r="A74" s="6" t="s">
        <v>17</v>
      </c>
      <c r="B74" s="37" t="s">
        <v>13</v>
      </c>
      <c r="C74" s="37" t="s">
        <v>15</v>
      </c>
      <c r="D74" s="35">
        <v>9000090020</v>
      </c>
      <c r="E74" s="35">
        <v>100</v>
      </c>
      <c r="F74" s="33"/>
      <c r="G74" s="40">
        <f t="shared" ref="G74:K75" si="21">G75</f>
        <v>3390</v>
      </c>
      <c r="H74" s="40">
        <f t="shared" si="21"/>
        <v>2129.9815899999999</v>
      </c>
      <c r="I74" s="40">
        <f t="shared" si="21"/>
        <v>5400</v>
      </c>
      <c r="J74" s="40">
        <f t="shared" si="21"/>
        <v>4500</v>
      </c>
      <c r="K74" s="40">
        <f t="shared" si="21"/>
        <v>4500</v>
      </c>
    </row>
    <row r="75" spans="1:13" ht="30" x14ac:dyDescent="0.25">
      <c r="A75" s="6" t="s">
        <v>18</v>
      </c>
      <c r="B75" s="37" t="s">
        <v>13</v>
      </c>
      <c r="C75" s="37" t="s">
        <v>15</v>
      </c>
      <c r="D75" s="35">
        <v>9000090020</v>
      </c>
      <c r="E75" s="35">
        <v>120</v>
      </c>
      <c r="F75" s="33"/>
      <c r="G75" s="40">
        <f t="shared" si="21"/>
        <v>3390</v>
      </c>
      <c r="H75" s="40">
        <f t="shared" si="21"/>
        <v>2129.9815899999999</v>
      </c>
      <c r="I75" s="40">
        <f t="shared" si="21"/>
        <v>5400</v>
      </c>
      <c r="J75" s="40">
        <f t="shared" si="21"/>
        <v>4500</v>
      </c>
      <c r="K75" s="40">
        <f t="shared" si="21"/>
        <v>4500</v>
      </c>
    </row>
    <row r="76" spans="1:13" x14ac:dyDescent="0.25">
      <c r="A76" s="7" t="s">
        <v>8</v>
      </c>
      <c r="B76" s="37" t="s">
        <v>13</v>
      </c>
      <c r="C76" s="37" t="s">
        <v>15</v>
      </c>
      <c r="D76" s="35">
        <v>9000090020</v>
      </c>
      <c r="E76" s="35">
        <v>120</v>
      </c>
      <c r="F76" s="35">
        <v>1</v>
      </c>
      <c r="G76" s="40">
        <v>3390</v>
      </c>
      <c r="H76" s="40">
        <v>2129.9815899999999</v>
      </c>
      <c r="I76" s="40">
        <v>5400</v>
      </c>
      <c r="J76" s="40">
        <v>4500</v>
      </c>
      <c r="K76" s="40">
        <v>4500</v>
      </c>
    </row>
    <row r="77" spans="1:13" ht="30" x14ac:dyDescent="0.25">
      <c r="A77" s="29" t="s">
        <v>160</v>
      </c>
      <c r="B77" s="37" t="s">
        <v>13</v>
      </c>
      <c r="C77" s="37" t="s">
        <v>15</v>
      </c>
      <c r="D77" s="35">
        <v>9000090020</v>
      </c>
      <c r="E77" s="35">
        <v>200</v>
      </c>
      <c r="F77" s="33"/>
      <c r="G77" s="40">
        <f t="shared" ref="G77:K78" si="22">G78</f>
        <v>565</v>
      </c>
      <c r="H77" s="40">
        <f t="shared" si="22"/>
        <v>223.42721</v>
      </c>
      <c r="I77" s="40">
        <f t="shared" si="22"/>
        <v>815</v>
      </c>
      <c r="J77" s="40">
        <f t="shared" si="22"/>
        <v>775</v>
      </c>
      <c r="K77" s="40">
        <f t="shared" si="22"/>
        <v>775</v>
      </c>
    </row>
    <row r="78" spans="1:13" ht="30" x14ac:dyDescent="0.25">
      <c r="A78" s="6" t="s">
        <v>20</v>
      </c>
      <c r="B78" s="37" t="s">
        <v>13</v>
      </c>
      <c r="C78" s="37" t="s">
        <v>15</v>
      </c>
      <c r="D78" s="35">
        <v>9000090020</v>
      </c>
      <c r="E78" s="35">
        <v>240</v>
      </c>
      <c r="F78" s="33"/>
      <c r="G78" s="40">
        <f t="shared" si="22"/>
        <v>565</v>
      </c>
      <c r="H78" s="40">
        <f t="shared" si="22"/>
        <v>223.42721</v>
      </c>
      <c r="I78" s="40">
        <f t="shared" si="22"/>
        <v>815</v>
      </c>
      <c r="J78" s="40">
        <f t="shared" si="22"/>
        <v>775</v>
      </c>
      <c r="K78" s="40">
        <f t="shared" si="22"/>
        <v>775</v>
      </c>
    </row>
    <row r="79" spans="1:13" x14ac:dyDescent="0.25">
      <c r="A79" s="7" t="s">
        <v>8</v>
      </c>
      <c r="B79" s="37" t="s">
        <v>13</v>
      </c>
      <c r="C79" s="37" t="s">
        <v>15</v>
      </c>
      <c r="D79" s="35">
        <v>9000090020</v>
      </c>
      <c r="E79" s="35">
        <v>240</v>
      </c>
      <c r="F79" s="35">
        <v>1</v>
      </c>
      <c r="G79" s="40">
        <v>565</v>
      </c>
      <c r="H79" s="40">
        <v>223.42721</v>
      </c>
      <c r="I79" s="40">
        <v>815</v>
      </c>
      <c r="J79" s="40">
        <v>775</v>
      </c>
      <c r="K79" s="40">
        <v>775</v>
      </c>
    </row>
    <row r="80" spans="1:13" x14ac:dyDescent="0.25">
      <c r="A80" s="6" t="s">
        <v>21</v>
      </c>
      <c r="B80" s="37" t="s">
        <v>13</v>
      </c>
      <c r="C80" s="37" t="s">
        <v>15</v>
      </c>
      <c r="D80" s="35">
        <v>9000090020</v>
      </c>
      <c r="E80" s="35">
        <v>800</v>
      </c>
      <c r="F80" s="33"/>
      <c r="G80" s="40">
        <f t="shared" ref="G80:K81" si="23">G81</f>
        <v>105</v>
      </c>
      <c r="H80" s="40">
        <f t="shared" si="23"/>
        <v>10.71528</v>
      </c>
      <c r="I80" s="40">
        <f t="shared" si="23"/>
        <v>15</v>
      </c>
      <c r="J80" s="40">
        <f t="shared" si="23"/>
        <v>55</v>
      </c>
      <c r="K80" s="40">
        <f t="shared" si="23"/>
        <v>55</v>
      </c>
    </row>
    <row r="81" spans="1:15" x14ac:dyDescent="0.25">
      <c r="A81" s="6" t="s">
        <v>22</v>
      </c>
      <c r="B81" s="37" t="s">
        <v>13</v>
      </c>
      <c r="C81" s="37" t="s">
        <v>15</v>
      </c>
      <c r="D81" s="35">
        <v>9000090020</v>
      </c>
      <c r="E81" s="35">
        <v>850</v>
      </c>
      <c r="F81" s="33"/>
      <c r="G81" s="40">
        <f t="shared" si="23"/>
        <v>105</v>
      </c>
      <c r="H81" s="40">
        <f t="shared" si="23"/>
        <v>10.71528</v>
      </c>
      <c r="I81" s="40">
        <f t="shared" si="23"/>
        <v>15</v>
      </c>
      <c r="J81" s="40">
        <f t="shared" si="23"/>
        <v>55</v>
      </c>
      <c r="K81" s="40">
        <f t="shared" si="23"/>
        <v>55</v>
      </c>
    </row>
    <row r="82" spans="1:15" x14ac:dyDescent="0.25">
      <c r="A82" s="7" t="s">
        <v>8</v>
      </c>
      <c r="B82" s="37" t="s">
        <v>13</v>
      </c>
      <c r="C82" s="37" t="s">
        <v>15</v>
      </c>
      <c r="D82" s="35">
        <v>9000090020</v>
      </c>
      <c r="E82" s="35">
        <v>850</v>
      </c>
      <c r="F82" s="35">
        <v>1</v>
      </c>
      <c r="G82" s="40">
        <v>105</v>
      </c>
      <c r="H82" s="40">
        <v>10.71528</v>
      </c>
      <c r="I82" s="40">
        <v>15</v>
      </c>
      <c r="J82" s="40">
        <v>55</v>
      </c>
      <c r="K82" s="40">
        <v>55</v>
      </c>
    </row>
    <row r="83" spans="1:15" ht="45" hidden="1" x14ac:dyDescent="0.25">
      <c r="A83" s="6" t="s">
        <v>457</v>
      </c>
      <c r="B83" s="37" t="s">
        <v>13</v>
      </c>
      <c r="C83" s="37" t="s">
        <v>15</v>
      </c>
      <c r="D83" s="35">
        <v>9000055490</v>
      </c>
      <c r="E83" s="33"/>
      <c r="F83" s="33"/>
      <c r="G83" s="40">
        <f>G84+H91+H94</f>
        <v>2379</v>
      </c>
      <c r="H83" s="235">
        <f>I83-J83</f>
        <v>0</v>
      </c>
      <c r="I83" s="40">
        <f>I84</f>
        <v>0</v>
      </c>
      <c r="J83" s="40">
        <f>J84</f>
        <v>0</v>
      </c>
      <c r="K83" s="40">
        <f>K84</f>
        <v>0</v>
      </c>
      <c r="M83" s="180"/>
      <c r="N83" s="42"/>
      <c r="O83" s="42"/>
    </row>
    <row r="84" spans="1:15" ht="60" hidden="1" x14ac:dyDescent="0.25">
      <c r="A84" s="6" t="s">
        <v>17</v>
      </c>
      <c r="B84" s="37" t="s">
        <v>13</v>
      </c>
      <c r="C84" s="37" t="s">
        <v>15</v>
      </c>
      <c r="D84" s="35">
        <v>9000055490</v>
      </c>
      <c r="E84" s="35">
        <v>100</v>
      </c>
      <c r="F84" s="33"/>
      <c r="G84" s="40">
        <f t="shared" ref="G84:K85" si="24">G85</f>
        <v>2379</v>
      </c>
      <c r="H84" s="235">
        <f>I84-J84</f>
        <v>0</v>
      </c>
      <c r="I84" s="40">
        <f t="shared" si="24"/>
        <v>0</v>
      </c>
      <c r="J84" s="40">
        <f t="shared" si="24"/>
        <v>0</v>
      </c>
      <c r="K84" s="40">
        <f t="shared" si="24"/>
        <v>0</v>
      </c>
      <c r="M84" s="180"/>
      <c r="N84" s="42"/>
      <c r="O84" s="42"/>
    </row>
    <row r="85" spans="1:15" ht="30" hidden="1" x14ac:dyDescent="0.25">
      <c r="A85" s="6" t="s">
        <v>18</v>
      </c>
      <c r="B85" s="37" t="s">
        <v>13</v>
      </c>
      <c r="C85" s="37" t="s">
        <v>15</v>
      </c>
      <c r="D85" s="35">
        <v>9000055490</v>
      </c>
      <c r="E85" s="35">
        <v>120</v>
      </c>
      <c r="F85" s="33"/>
      <c r="G85" s="40">
        <f t="shared" si="24"/>
        <v>2379</v>
      </c>
      <c r="H85" s="235">
        <f>I85-J85</f>
        <v>0</v>
      </c>
      <c r="I85" s="40">
        <f t="shared" si="24"/>
        <v>0</v>
      </c>
      <c r="J85" s="40">
        <f t="shared" si="24"/>
        <v>0</v>
      </c>
      <c r="K85" s="40">
        <f t="shared" si="24"/>
        <v>0</v>
      </c>
      <c r="M85" s="180"/>
      <c r="N85" s="42"/>
      <c r="O85" s="42"/>
    </row>
    <row r="86" spans="1:15" hidden="1" x14ac:dyDescent="0.25">
      <c r="A86" s="7" t="s">
        <v>9</v>
      </c>
      <c r="B86" s="37" t="s">
        <v>13</v>
      </c>
      <c r="C86" s="37" t="s">
        <v>15</v>
      </c>
      <c r="D86" s="35">
        <v>9000055490</v>
      </c>
      <c r="E86" s="35">
        <v>120</v>
      </c>
      <c r="F86" s="35">
        <v>2</v>
      </c>
      <c r="G86" s="40">
        <v>2379</v>
      </c>
      <c r="H86" s="235">
        <f>I86-J86</f>
        <v>0</v>
      </c>
      <c r="I86" s="40"/>
      <c r="J86" s="40"/>
      <c r="K86" s="40"/>
      <c r="M86" s="180"/>
      <c r="N86" s="42"/>
      <c r="O86" s="42"/>
    </row>
    <row r="87" spans="1:15" x14ac:dyDescent="0.25">
      <c r="A87" s="29" t="s">
        <v>335</v>
      </c>
      <c r="B87" s="37" t="s">
        <v>13</v>
      </c>
      <c r="C87" s="37" t="s">
        <v>15</v>
      </c>
      <c r="D87" s="35">
        <v>9000071560</v>
      </c>
      <c r="E87" s="33"/>
      <c r="F87" s="33"/>
      <c r="G87" s="40" t="e">
        <f>#REF!+G89+H107</f>
        <v>#REF!</v>
      </c>
      <c r="H87" s="314">
        <f t="shared" ref="H87:H90" si="25">I87-J87</f>
        <v>0</v>
      </c>
      <c r="I87" s="40">
        <f>I88</f>
        <v>10.3</v>
      </c>
      <c r="J87" s="40">
        <f t="shared" ref="J87:K87" si="26">J88</f>
        <v>10.3</v>
      </c>
      <c r="K87" s="40">
        <f t="shared" si="26"/>
        <v>10.3</v>
      </c>
      <c r="M87" s="42"/>
      <c r="N87" s="42"/>
    </row>
    <row r="88" spans="1:15" ht="30" x14ac:dyDescent="0.25">
      <c r="A88" s="29" t="s">
        <v>160</v>
      </c>
      <c r="B88" s="37" t="s">
        <v>13</v>
      </c>
      <c r="C88" s="37" t="s">
        <v>15</v>
      </c>
      <c r="D88" s="35">
        <v>9000071560</v>
      </c>
      <c r="E88" s="35">
        <v>200</v>
      </c>
      <c r="F88" s="33"/>
      <c r="G88" s="40">
        <f t="shared" ref="G88:K89" si="27">G89</f>
        <v>399.4</v>
      </c>
      <c r="H88" s="314">
        <f t="shared" si="25"/>
        <v>0</v>
      </c>
      <c r="I88" s="40">
        <f t="shared" si="27"/>
        <v>10.3</v>
      </c>
      <c r="J88" s="40">
        <f t="shared" si="27"/>
        <v>10.3</v>
      </c>
      <c r="K88" s="40">
        <f t="shared" si="27"/>
        <v>10.3</v>
      </c>
      <c r="M88" s="42"/>
      <c r="N88" s="42"/>
    </row>
    <row r="89" spans="1:15" ht="30" x14ac:dyDescent="0.25">
      <c r="A89" s="6" t="s">
        <v>20</v>
      </c>
      <c r="B89" s="37" t="s">
        <v>13</v>
      </c>
      <c r="C89" s="37" t="s">
        <v>15</v>
      </c>
      <c r="D89" s="35">
        <v>9000071560</v>
      </c>
      <c r="E89" s="35">
        <v>240</v>
      </c>
      <c r="F89" s="33"/>
      <c r="G89" s="40">
        <f t="shared" si="27"/>
        <v>399.4</v>
      </c>
      <c r="H89" s="314">
        <f t="shared" si="25"/>
        <v>0</v>
      </c>
      <c r="I89" s="40">
        <f t="shared" si="27"/>
        <v>10.3</v>
      </c>
      <c r="J89" s="40">
        <f t="shared" si="27"/>
        <v>10.3</v>
      </c>
      <c r="K89" s="40">
        <f t="shared" si="27"/>
        <v>10.3</v>
      </c>
      <c r="M89" s="42"/>
      <c r="N89" s="42"/>
    </row>
    <row r="90" spans="1:15" x14ac:dyDescent="0.25">
      <c r="A90" s="7" t="s">
        <v>9</v>
      </c>
      <c r="B90" s="37" t="s">
        <v>13</v>
      </c>
      <c r="C90" s="37" t="s">
        <v>15</v>
      </c>
      <c r="D90" s="35">
        <v>9000071560</v>
      </c>
      <c r="E90" s="35">
        <v>240</v>
      </c>
      <c r="F90" s="35">
        <v>2</v>
      </c>
      <c r="G90" s="40">
        <v>399.4</v>
      </c>
      <c r="H90" s="314">
        <f t="shared" si="25"/>
        <v>0</v>
      </c>
      <c r="I90" s="40">
        <v>10.3</v>
      </c>
      <c r="J90" s="40">
        <v>10.3</v>
      </c>
      <c r="K90" s="40">
        <v>10.3</v>
      </c>
      <c r="M90" s="42"/>
      <c r="N90" s="42"/>
    </row>
    <row r="91" spans="1:15" x14ac:dyDescent="0.25">
      <c r="A91" s="5" t="s">
        <v>66</v>
      </c>
      <c r="B91" s="93" t="s">
        <v>13</v>
      </c>
      <c r="C91" s="93" t="s">
        <v>67</v>
      </c>
      <c r="D91" s="181"/>
      <c r="E91" s="181"/>
      <c r="F91" s="181"/>
      <c r="G91" s="235">
        <f t="shared" ref="G91:K95" si="28">G92</f>
        <v>100</v>
      </c>
      <c r="H91" s="235">
        <f t="shared" si="28"/>
        <v>0</v>
      </c>
      <c r="I91" s="235">
        <f t="shared" si="28"/>
        <v>688.64400000000001</v>
      </c>
      <c r="J91" s="235">
        <f t="shared" si="28"/>
        <v>1000</v>
      </c>
      <c r="K91" s="235">
        <f t="shared" si="28"/>
        <v>1000</v>
      </c>
    </row>
    <row r="92" spans="1:15" x14ac:dyDescent="0.25">
      <c r="A92" s="6" t="s">
        <v>16</v>
      </c>
      <c r="B92" s="37" t="s">
        <v>13</v>
      </c>
      <c r="C92" s="37" t="s">
        <v>67</v>
      </c>
      <c r="D92" s="35">
        <v>9000000000</v>
      </c>
      <c r="E92" s="33"/>
      <c r="F92" s="33"/>
      <c r="G92" s="40">
        <f t="shared" si="28"/>
        <v>100</v>
      </c>
      <c r="H92" s="40">
        <f t="shared" si="28"/>
        <v>0</v>
      </c>
      <c r="I92" s="40">
        <f>I93+I97</f>
        <v>688.64400000000001</v>
      </c>
      <c r="J92" s="40">
        <f>J93+J97</f>
        <v>1000</v>
      </c>
      <c r="K92" s="40">
        <f>K93+K97</f>
        <v>1000</v>
      </c>
    </row>
    <row r="93" spans="1:15" ht="30" x14ac:dyDescent="0.25">
      <c r="A93" s="6" t="s">
        <v>324</v>
      </c>
      <c r="B93" s="37" t="s">
        <v>13</v>
      </c>
      <c r="C93" s="37" t="s">
        <v>67</v>
      </c>
      <c r="D93" s="35">
        <v>9000090030</v>
      </c>
      <c r="E93" s="33"/>
      <c r="F93" s="33"/>
      <c r="G93" s="40">
        <f t="shared" si="28"/>
        <v>100</v>
      </c>
      <c r="H93" s="40">
        <f t="shared" si="28"/>
        <v>0</v>
      </c>
      <c r="I93" s="40">
        <f t="shared" si="28"/>
        <v>688.64400000000001</v>
      </c>
      <c r="J93" s="40">
        <f t="shared" si="28"/>
        <v>1000</v>
      </c>
      <c r="K93" s="40">
        <f t="shared" si="28"/>
        <v>1000</v>
      </c>
    </row>
    <row r="94" spans="1:15" x14ac:dyDescent="0.25">
      <c r="A94" s="6" t="s">
        <v>21</v>
      </c>
      <c r="B94" s="37" t="s">
        <v>13</v>
      </c>
      <c r="C94" s="37" t="s">
        <v>67</v>
      </c>
      <c r="D94" s="35">
        <v>9000090030</v>
      </c>
      <c r="E94" s="35">
        <v>800</v>
      </c>
      <c r="F94" s="33"/>
      <c r="G94" s="40">
        <f t="shared" si="28"/>
        <v>100</v>
      </c>
      <c r="H94" s="40">
        <f t="shared" si="28"/>
        <v>0</v>
      </c>
      <c r="I94" s="40">
        <f t="shared" si="28"/>
        <v>688.64400000000001</v>
      </c>
      <c r="J94" s="40">
        <f t="shared" si="28"/>
        <v>1000</v>
      </c>
      <c r="K94" s="40">
        <f t="shared" si="28"/>
        <v>1000</v>
      </c>
    </row>
    <row r="95" spans="1:15" x14ac:dyDescent="0.25">
      <c r="A95" s="6" t="s">
        <v>68</v>
      </c>
      <c r="B95" s="37" t="s">
        <v>13</v>
      </c>
      <c r="C95" s="37" t="s">
        <v>67</v>
      </c>
      <c r="D95" s="35">
        <v>9000090030</v>
      </c>
      <c r="E95" s="35">
        <v>870</v>
      </c>
      <c r="F95" s="33"/>
      <c r="G95" s="40">
        <f t="shared" si="28"/>
        <v>100</v>
      </c>
      <c r="H95" s="40">
        <f t="shared" si="28"/>
        <v>0</v>
      </c>
      <c r="I95" s="40">
        <f t="shared" si="28"/>
        <v>688.64400000000001</v>
      </c>
      <c r="J95" s="40">
        <f t="shared" si="28"/>
        <v>1000</v>
      </c>
      <c r="K95" s="40">
        <f t="shared" si="28"/>
        <v>1000</v>
      </c>
    </row>
    <row r="96" spans="1:15" x14ac:dyDescent="0.25">
      <c r="A96" s="7" t="s">
        <v>8</v>
      </c>
      <c r="B96" s="37" t="s">
        <v>13</v>
      </c>
      <c r="C96" s="37" t="s">
        <v>67</v>
      </c>
      <c r="D96" s="35">
        <v>9000090030</v>
      </c>
      <c r="E96" s="35">
        <v>870</v>
      </c>
      <c r="F96" s="35">
        <v>1</v>
      </c>
      <c r="G96" s="40">
        <v>100</v>
      </c>
      <c r="H96" s="40"/>
      <c r="I96" s="40">
        <v>688.64400000000001</v>
      </c>
      <c r="J96" s="40">
        <v>1000</v>
      </c>
      <c r="K96" s="40">
        <v>1000</v>
      </c>
    </row>
    <row r="97" spans="1:14" hidden="1" x14ac:dyDescent="0.25">
      <c r="A97" s="6" t="s">
        <v>49</v>
      </c>
      <c r="B97" s="37" t="s">
        <v>13</v>
      </c>
      <c r="C97" s="37" t="s">
        <v>67</v>
      </c>
      <c r="D97" s="35">
        <v>9000090030</v>
      </c>
      <c r="E97" s="35">
        <v>300</v>
      </c>
      <c r="F97" s="33"/>
      <c r="G97" s="40">
        <f>G98</f>
        <v>150</v>
      </c>
      <c r="H97" s="235">
        <f>I97-J97</f>
        <v>0</v>
      </c>
      <c r="I97" s="40">
        <f t="shared" ref="I97:K98" si="29">I98</f>
        <v>0</v>
      </c>
      <c r="J97" s="40">
        <f t="shared" si="29"/>
        <v>0</v>
      </c>
      <c r="K97" s="40">
        <f t="shared" si="29"/>
        <v>0</v>
      </c>
      <c r="M97" s="42"/>
      <c r="N97" s="42"/>
    </row>
    <row r="98" spans="1:14" hidden="1" x14ac:dyDescent="0.25">
      <c r="A98" s="6" t="s">
        <v>58</v>
      </c>
      <c r="B98" s="37" t="s">
        <v>13</v>
      </c>
      <c r="C98" s="37" t="s">
        <v>67</v>
      </c>
      <c r="D98" s="35">
        <v>9000090030</v>
      </c>
      <c r="E98" s="35">
        <v>310</v>
      </c>
      <c r="F98" s="33"/>
      <c r="G98" s="40">
        <f>G99</f>
        <v>150</v>
      </c>
      <c r="H98" s="235">
        <f>I98-J98</f>
        <v>0</v>
      </c>
      <c r="I98" s="40">
        <f t="shared" si="29"/>
        <v>0</v>
      </c>
      <c r="J98" s="40">
        <f t="shared" si="29"/>
        <v>0</v>
      </c>
      <c r="K98" s="40">
        <f t="shared" si="29"/>
        <v>0</v>
      </c>
      <c r="M98" s="42"/>
      <c r="N98" s="42"/>
    </row>
    <row r="99" spans="1:14" hidden="1" x14ac:dyDescent="0.25">
      <c r="A99" s="7" t="s">
        <v>8</v>
      </c>
      <c r="B99" s="37" t="s">
        <v>13</v>
      </c>
      <c r="C99" s="37" t="s">
        <v>67</v>
      </c>
      <c r="D99" s="35">
        <v>9000090030</v>
      </c>
      <c r="E99" s="35">
        <v>310</v>
      </c>
      <c r="F99" s="35">
        <v>1</v>
      </c>
      <c r="G99" s="40">
        <v>150</v>
      </c>
      <c r="H99" s="235">
        <f>I99-J99</f>
        <v>0</v>
      </c>
      <c r="I99" s="40">
        <v>0</v>
      </c>
      <c r="J99" s="40">
        <v>0</v>
      </c>
      <c r="K99" s="40">
        <v>0</v>
      </c>
      <c r="M99" s="42"/>
      <c r="N99" s="42"/>
    </row>
    <row r="100" spans="1:14" x14ac:dyDescent="0.25">
      <c r="A100" s="5" t="s">
        <v>40</v>
      </c>
      <c r="B100" s="93" t="s">
        <v>13</v>
      </c>
      <c r="C100" s="93" t="s">
        <v>41</v>
      </c>
      <c r="D100" s="181"/>
      <c r="E100" s="181"/>
      <c r="F100" s="181"/>
      <c r="G100" s="235" t="e">
        <f>G101+#REF!+#REF!+#REF!</f>
        <v>#REF!</v>
      </c>
      <c r="H100" s="235" t="e">
        <f>H101+#REF!+#REF!</f>
        <v>#REF!</v>
      </c>
      <c r="I100" s="235">
        <f>I101+I183+I204+I209+I220</f>
        <v>21456.955999999998</v>
      </c>
      <c r="J100" s="235">
        <f>J101+J183+J204+J209+J220</f>
        <v>19374.599999999999</v>
      </c>
      <c r="K100" s="235">
        <f>K101+K183+K204+K209+K220</f>
        <v>19371.599999999999</v>
      </c>
    </row>
    <row r="101" spans="1:14" x14ac:dyDescent="0.25">
      <c r="A101" s="6" t="s">
        <v>16</v>
      </c>
      <c r="B101" s="37" t="s">
        <v>13</v>
      </c>
      <c r="C101" s="37" t="s">
        <v>41</v>
      </c>
      <c r="D101" s="35">
        <v>9000000000</v>
      </c>
      <c r="E101" s="33"/>
      <c r="F101" s="33"/>
      <c r="G101" s="40">
        <f>G124+G110+G157+G150+G117+G102+G142+G147+G149+G106+G162+G167+G170</f>
        <v>7548.1</v>
      </c>
      <c r="H101" s="40" t="e">
        <f>H124+H110+H157+#REF!+H150+H117</f>
        <v>#REF!</v>
      </c>
      <c r="I101" s="40">
        <f>I110+I117+I124+I139+I150+I157+I161+I175+I182+I135+I131</f>
        <v>21421.955999999998</v>
      </c>
      <c r="J101" s="40">
        <f>J110+J117+J124+J139+J150+J157+J161+J175+J182</f>
        <v>19346.599999999999</v>
      </c>
      <c r="K101" s="40">
        <f>K110+K117+K124+K139+K150+K157+K161+K175+K182</f>
        <v>19346.599999999999</v>
      </c>
    </row>
    <row r="102" spans="1:14" ht="30" hidden="1" customHeight="1" x14ac:dyDescent="0.25">
      <c r="A102" s="24">
        <v>705.1</v>
      </c>
      <c r="B102" s="37" t="s">
        <v>567</v>
      </c>
      <c r="C102" s="37" t="s">
        <v>41</v>
      </c>
      <c r="D102" s="35">
        <v>9000053910</v>
      </c>
      <c r="E102" s="35"/>
      <c r="F102" s="35"/>
      <c r="G102" s="40">
        <f>G103</f>
        <v>0</v>
      </c>
      <c r="H102" s="40"/>
      <c r="I102" s="40"/>
      <c r="J102" s="40"/>
      <c r="K102" s="40"/>
    </row>
    <row r="103" spans="1:14" ht="30" hidden="1" customHeight="1" x14ac:dyDescent="0.25">
      <c r="A103" s="29" t="s">
        <v>160</v>
      </c>
      <c r="B103" s="37" t="s">
        <v>13</v>
      </c>
      <c r="C103" s="37" t="s">
        <v>41</v>
      </c>
      <c r="D103" s="35">
        <v>9000053910</v>
      </c>
      <c r="E103" s="35">
        <v>200</v>
      </c>
      <c r="F103" s="33"/>
      <c r="G103" s="40">
        <f>G104</f>
        <v>0</v>
      </c>
      <c r="H103" s="40">
        <f>H104</f>
        <v>0</v>
      </c>
      <c r="I103" s="40"/>
      <c r="J103" s="40"/>
      <c r="K103" s="40"/>
    </row>
    <row r="104" spans="1:14" ht="30" hidden="1" customHeight="1" x14ac:dyDescent="0.25">
      <c r="A104" s="6" t="s">
        <v>20</v>
      </c>
      <c r="B104" s="37" t="s">
        <v>13</v>
      </c>
      <c r="C104" s="37" t="s">
        <v>41</v>
      </c>
      <c r="D104" s="35">
        <v>9000053910</v>
      </c>
      <c r="E104" s="35">
        <v>240</v>
      </c>
      <c r="F104" s="33"/>
      <c r="G104" s="40">
        <f>G105</f>
        <v>0</v>
      </c>
      <c r="H104" s="40">
        <f>H105</f>
        <v>0</v>
      </c>
      <c r="I104" s="40"/>
      <c r="J104" s="40"/>
      <c r="K104" s="40"/>
    </row>
    <row r="105" spans="1:14" ht="15" hidden="1" customHeight="1" x14ac:dyDescent="0.25">
      <c r="A105" s="7" t="s">
        <v>9</v>
      </c>
      <c r="B105" s="37" t="s">
        <v>13</v>
      </c>
      <c r="C105" s="37" t="s">
        <v>41</v>
      </c>
      <c r="D105" s="35">
        <v>9000053910</v>
      </c>
      <c r="E105" s="35">
        <v>240</v>
      </c>
      <c r="F105" s="35">
        <v>2</v>
      </c>
      <c r="G105" s="40"/>
      <c r="H105" s="40"/>
      <c r="I105" s="40"/>
      <c r="J105" s="40"/>
      <c r="K105" s="40"/>
    </row>
    <row r="106" spans="1:14" ht="60" hidden="1" customHeight="1" x14ac:dyDescent="0.25">
      <c r="A106" s="240" t="s">
        <v>140</v>
      </c>
      <c r="B106" s="37" t="s">
        <v>13</v>
      </c>
      <c r="C106" s="241" t="s">
        <v>41</v>
      </c>
      <c r="D106" s="241">
        <v>9000052240</v>
      </c>
      <c r="E106" s="241"/>
      <c r="F106" s="241"/>
      <c r="G106" s="40">
        <f>G107</f>
        <v>0</v>
      </c>
      <c r="H106" s="40"/>
      <c r="I106" s="40">
        <f t="shared" ref="I106:K108" si="30">I107</f>
        <v>0</v>
      </c>
      <c r="J106" s="40">
        <f t="shared" si="30"/>
        <v>0</v>
      </c>
      <c r="K106" s="40">
        <f t="shared" si="30"/>
        <v>0</v>
      </c>
    </row>
    <row r="107" spans="1:14" ht="15" hidden="1" customHeight="1" x14ac:dyDescent="0.25">
      <c r="A107" s="6" t="s">
        <v>27</v>
      </c>
      <c r="B107" s="37" t="s">
        <v>13</v>
      </c>
      <c r="C107" s="241" t="s">
        <v>41</v>
      </c>
      <c r="D107" s="241">
        <v>9000052240</v>
      </c>
      <c r="E107" s="241" t="s">
        <v>63</v>
      </c>
      <c r="F107" s="241"/>
      <c r="G107" s="40">
        <f>G108</f>
        <v>0</v>
      </c>
      <c r="H107" s="40"/>
      <c r="I107" s="40">
        <f t="shared" si="30"/>
        <v>0</v>
      </c>
      <c r="J107" s="40">
        <f t="shared" si="30"/>
        <v>0</v>
      </c>
      <c r="K107" s="40">
        <f t="shared" si="30"/>
        <v>0</v>
      </c>
    </row>
    <row r="108" spans="1:14" ht="15" hidden="1" customHeight="1" x14ac:dyDescent="0.25">
      <c r="A108" s="240" t="s">
        <v>35</v>
      </c>
      <c r="B108" s="37" t="s">
        <v>13</v>
      </c>
      <c r="C108" s="241" t="s">
        <v>41</v>
      </c>
      <c r="D108" s="241">
        <v>9000052240</v>
      </c>
      <c r="E108" s="241" t="s">
        <v>141</v>
      </c>
      <c r="F108" s="241"/>
      <c r="G108" s="40">
        <f>G109</f>
        <v>0</v>
      </c>
      <c r="H108" s="40"/>
      <c r="I108" s="40">
        <f t="shared" si="30"/>
        <v>0</v>
      </c>
      <c r="J108" s="40">
        <f t="shared" si="30"/>
        <v>0</v>
      </c>
      <c r="K108" s="40">
        <f t="shared" si="30"/>
        <v>0</v>
      </c>
    </row>
    <row r="109" spans="1:14" ht="15" hidden="1" customHeight="1" x14ac:dyDescent="0.25">
      <c r="A109" s="7" t="s">
        <v>9</v>
      </c>
      <c r="B109" s="37" t="s">
        <v>13</v>
      </c>
      <c r="C109" s="241" t="s">
        <v>41</v>
      </c>
      <c r="D109" s="241">
        <v>9000052240</v>
      </c>
      <c r="E109" s="241" t="s">
        <v>141</v>
      </c>
      <c r="F109" s="241" t="s">
        <v>104</v>
      </c>
      <c r="G109" s="40"/>
      <c r="H109" s="40"/>
      <c r="I109" s="40"/>
      <c r="J109" s="40"/>
      <c r="K109" s="40"/>
    </row>
    <row r="110" spans="1:14" ht="60" x14ac:dyDescent="0.25">
      <c r="A110" s="29" t="s">
        <v>341</v>
      </c>
      <c r="B110" s="37" t="s">
        <v>13</v>
      </c>
      <c r="C110" s="37" t="s">
        <v>41</v>
      </c>
      <c r="D110" s="35">
        <v>9000071580</v>
      </c>
      <c r="E110" s="33"/>
      <c r="F110" s="33"/>
      <c r="G110" s="40">
        <f>G111+G114</f>
        <v>250.2</v>
      </c>
      <c r="H110" s="40">
        <f>H111+H114</f>
        <v>120.69534</v>
      </c>
      <c r="I110" s="40">
        <f>I111+I114</f>
        <v>715.1</v>
      </c>
      <c r="J110" s="40">
        <f>J111+J114</f>
        <v>715.1</v>
      </c>
      <c r="K110" s="40">
        <f>K111+K114</f>
        <v>715.1</v>
      </c>
    </row>
    <row r="111" spans="1:14" ht="60" x14ac:dyDescent="0.25">
      <c r="A111" s="6" t="s">
        <v>17</v>
      </c>
      <c r="B111" s="37" t="s">
        <v>13</v>
      </c>
      <c r="C111" s="37" t="s">
        <v>41</v>
      </c>
      <c r="D111" s="35">
        <v>9000071580</v>
      </c>
      <c r="E111" s="33">
        <v>100</v>
      </c>
      <c r="F111" s="33"/>
      <c r="G111" s="40">
        <f t="shared" ref="G111:K112" si="31">G112</f>
        <v>235.2</v>
      </c>
      <c r="H111" s="40">
        <f t="shared" si="31"/>
        <v>120.69534</v>
      </c>
      <c r="I111" s="40">
        <f t="shared" si="31"/>
        <v>705.1</v>
      </c>
      <c r="J111" s="40">
        <f t="shared" si="31"/>
        <v>705.1</v>
      </c>
      <c r="K111" s="40">
        <f t="shared" si="31"/>
        <v>705.1</v>
      </c>
    </row>
    <row r="112" spans="1:14" ht="30" x14ac:dyDescent="0.25">
      <c r="A112" s="6" t="s">
        <v>18</v>
      </c>
      <c r="B112" s="37" t="s">
        <v>13</v>
      </c>
      <c r="C112" s="37" t="s">
        <v>41</v>
      </c>
      <c r="D112" s="35">
        <v>9000071580</v>
      </c>
      <c r="E112" s="33">
        <v>120</v>
      </c>
      <c r="F112" s="33"/>
      <c r="G112" s="40">
        <f t="shared" si="31"/>
        <v>235.2</v>
      </c>
      <c r="H112" s="40">
        <f t="shared" si="31"/>
        <v>120.69534</v>
      </c>
      <c r="I112" s="40">
        <f t="shared" si="31"/>
        <v>705.1</v>
      </c>
      <c r="J112" s="40">
        <f t="shared" si="31"/>
        <v>705.1</v>
      </c>
      <c r="K112" s="40">
        <f t="shared" si="31"/>
        <v>705.1</v>
      </c>
    </row>
    <row r="113" spans="1:11" x14ac:dyDescent="0.25">
      <c r="A113" s="7" t="s">
        <v>9</v>
      </c>
      <c r="B113" s="37" t="s">
        <v>13</v>
      </c>
      <c r="C113" s="37" t="s">
        <v>41</v>
      </c>
      <c r="D113" s="35">
        <v>9000071580</v>
      </c>
      <c r="E113" s="35">
        <v>120</v>
      </c>
      <c r="F113" s="35">
        <v>2</v>
      </c>
      <c r="G113" s="40">
        <v>235.2</v>
      </c>
      <c r="H113" s="40">
        <v>120.69534</v>
      </c>
      <c r="I113" s="40">
        <v>705.1</v>
      </c>
      <c r="J113" s="40">
        <v>705.1</v>
      </c>
      <c r="K113" s="40">
        <v>705.1</v>
      </c>
    </row>
    <row r="114" spans="1:11" ht="30" x14ac:dyDescent="0.25">
      <c r="A114" s="29" t="s">
        <v>160</v>
      </c>
      <c r="B114" s="37" t="s">
        <v>13</v>
      </c>
      <c r="C114" s="37" t="s">
        <v>41</v>
      </c>
      <c r="D114" s="35">
        <v>9000071580</v>
      </c>
      <c r="E114" s="35">
        <v>200</v>
      </c>
      <c r="F114" s="33"/>
      <c r="G114" s="40">
        <f t="shared" ref="G114:K115" si="32">G115</f>
        <v>15</v>
      </c>
      <c r="H114" s="40">
        <f t="shared" si="32"/>
        <v>0</v>
      </c>
      <c r="I114" s="40">
        <f t="shared" si="32"/>
        <v>10</v>
      </c>
      <c r="J114" s="40">
        <f t="shared" si="32"/>
        <v>10</v>
      </c>
      <c r="K114" s="40">
        <f t="shared" si="32"/>
        <v>10</v>
      </c>
    </row>
    <row r="115" spans="1:11" ht="30" x14ac:dyDescent="0.25">
      <c r="A115" s="6" t="s">
        <v>20</v>
      </c>
      <c r="B115" s="37" t="s">
        <v>13</v>
      </c>
      <c r="C115" s="37" t="s">
        <v>41</v>
      </c>
      <c r="D115" s="35">
        <v>9000071580</v>
      </c>
      <c r="E115" s="35">
        <v>240</v>
      </c>
      <c r="F115" s="33"/>
      <c r="G115" s="40">
        <f t="shared" si="32"/>
        <v>15</v>
      </c>
      <c r="H115" s="40">
        <f t="shared" si="32"/>
        <v>0</v>
      </c>
      <c r="I115" s="40">
        <f t="shared" si="32"/>
        <v>10</v>
      </c>
      <c r="J115" s="40">
        <f t="shared" si="32"/>
        <v>10</v>
      </c>
      <c r="K115" s="40">
        <f t="shared" si="32"/>
        <v>10</v>
      </c>
    </row>
    <row r="116" spans="1:11" x14ac:dyDescent="0.25">
      <c r="A116" s="7" t="s">
        <v>9</v>
      </c>
      <c r="B116" s="37" t="s">
        <v>13</v>
      </c>
      <c r="C116" s="37" t="s">
        <v>41</v>
      </c>
      <c r="D116" s="35">
        <v>9000071580</v>
      </c>
      <c r="E116" s="35">
        <v>240</v>
      </c>
      <c r="F116" s="35">
        <v>2</v>
      </c>
      <c r="G116" s="40">
        <v>15</v>
      </c>
      <c r="H116" s="40"/>
      <c r="I116" s="40">
        <v>10</v>
      </c>
      <c r="J116" s="40">
        <v>10</v>
      </c>
      <c r="K116" s="40">
        <v>10</v>
      </c>
    </row>
    <row r="117" spans="1:11" ht="45" x14ac:dyDescent="0.25">
      <c r="A117" s="29" t="s">
        <v>342</v>
      </c>
      <c r="B117" s="37" t="s">
        <v>13</v>
      </c>
      <c r="C117" s="37" t="s">
        <v>41</v>
      </c>
      <c r="D117" s="35">
        <v>9000071590</v>
      </c>
      <c r="E117" s="33"/>
      <c r="F117" s="33"/>
      <c r="G117" s="40">
        <f>G118+G121</f>
        <v>288</v>
      </c>
      <c r="H117" s="40">
        <f>H118+H121</f>
        <v>3.5</v>
      </c>
      <c r="I117" s="40">
        <f>I118+I121</f>
        <v>688.9</v>
      </c>
      <c r="J117" s="40">
        <f>J118+J121</f>
        <v>688.9</v>
      </c>
      <c r="K117" s="40">
        <f>K118+K121</f>
        <v>688.9</v>
      </c>
    </row>
    <row r="118" spans="1:11" ht="60" x14ac:dyDescent="0.25">
      <c r="A118" s="6" t="s">
        <v>17</v>
      </c>
      <c r="B118" s="37" t="s">
        <v>13</v>
      </c>
      <c r="C118" s="37" t="s">
        <v>41</v>
      </c>
      <c r="D118" s="35">
        <v>9000071590</v>
      </c>
      <c r="E118" s="33">
        <v>100</v>
      </c>
      <c r="F118" s="33"/>
      <c r="G118" s="40">
        <f t="shared" ref="G118:K119" si="33">G119</f>
        <v>277.5</v>
      </c>
      <c r="H118" s="40">
        <f t="shared" si="33"/>
        <v>3.5</v>
      </c>
      <c r="I118" s="40">
        <f t="shared" si="33"/>
        <v>540.9</v>
      </c>
      <c r="J118" s="40">
        <f t="shared" si="33"/>
        <v>678.9</v>
      </c>
      <c r="K118" s="40">
        <f t="shared" si="33"/>
        <v>678.9</v>
      </c>
    </row>
    <row r="119" spans="1:11" ht="30" x14ac:dyDescent="0.25">
      <c r="A119" s="6" t="s">
        <v>18</v>
      </c>
      <c r="B119" s="37" t="s">
        <v>13</v>
      </c>
      <c r="C119" s="37" t="s">
        <v>41</v>
      </c>
      <c r="D119" s="35">
        <v>9000071590</v>
      </c>
      <c r="E119" s="33">
        <v>120</v>
      </c>
      <c r="F119" s="33"/>
      <c r="G119" s="40">
        <f t="shared" si="33"/>
        <v>277.5</v>
      </c>
      <c r="H119" s="40">
        <f t="shared" si="33"/>
        <v>3.5</v>
      </c>
      <c r="I119" s="40">
        <f t="shared" si="33"/>
        <v>540.9</v>
      </c>
      <c r="J119" s="40">
        <f t="shared" si="33"/>
        <v>678.9</v>
      </c>
      <c r="K119" s="40">
        <f t="shared" si="33"/>
        <v>678.9</v>
      </c>
    </row>
    <row r="120" spans="1:11" x14ac:dyDescent="0.25">
      <c r="A120" s="7" t="s">
        <v>9</v>
      </c>
      <c r="B120" s="37" t="s">
        <v>13</v>
      </c>
      <c r="C120" s="37" t="s">
        <v>41</v>
      </c>
      <c r="D120" s="35">
        <v>9000071590</v>
      </c>
      <c r="E120" s="35">
        <v>120</v>
      </c>
      <c r="F120" s="35">
        <v>2</v>
      </c>
      <c r="G120" s="40">
        <v>277.5</v>
      </c>
      <c r="H120" s="40">
        <v>3.5</v>
      </c>
      <c r="I120" s="40">
        <v>540.9</v>
      </c>
      <c r="J120" s="40">
        <v>678.9</v>
      </c>
      <c r="K120" s="40">
        <v>678.9</v>
      </c>
    </row>
    <row r="121" spans="1:11" ht="30" x14ac:dyDescent="0.25">
      <c r="A121" s="29" t="s">
        <v>160</v>
      </c>
      <c r="B121" s="37" t="s">
        <v>13</v>
      </c>
      <c r="C121" s="37" t="s">
        <v>41</v>
      </c>
      <c r="D121" s="35">
        <v>9000071590</v>
      </c>
      <c r="E121" s="35">
        <v>200</v>
      </c>
      <c r="F121" s="33"/>
      <c r="G121" s="40">
        <f t="shared" ref="G121:K122" si="34">G122</f>
        <v>10.5</v>
      </c>
      <c r="H121" s="40">
        <f t="shared" si="34"/>
        <v>0</v>
      </c>
      <c r="I121" s="40">
        <f t="shared" si="34"/>
        <v>148</v>
      </c>
      <c r="J121" s="40">
        <f t="shared" si="34"/>
        <v>10</v>
      </c>
      <c r="K121" s="40">
        <f t="shared" si="34"/>
        <v>10</v>
      </c>
    </row>
    <row r="122" spans="1:11" ht="30" x14ac:dyDescent="0.25">
      <c r="A122" s="6" t="s">
        <v>20</v>
      </c>
      <c r="B122" s="37" t="s">
        <v>13</v>
      </c>
      <c r="C122" s="37" t="s">
        <v>41</v>
      </c>
      <c r="D122" s="35">
        <v>9000071590</v>
      </c>
      <c r="E122" s="35">
        <v>240</v>
      </c>
      <c r="F122" s="33"/>
      <c r="G122" s="40">
        <f t="shared" si="34"/>
        <v>10.5</v>
      </c>
      <c r="H122" s="40">
        <f t="shared" si="34"/>
        <v>0</v>
      </c>
      <c r="I122" s="40">
        <f t="shared" si="34"/>
        <v>148</v>
      </c>
      <c r="J122" s="40">
        <f t="shared" si="34"/>
        <v>10</v>
      </c>
      <c r="K122" s="40">
        <f t="shared" si="34"/>
        <v>10</v>
      </c>
    </row>
    <row r="123" spans="1:11" x14ac:dyDescent="0.25">
      <c r="A123" s="7" t="s">
        <v>9</v>
      </c>
      <c r="B123" s="37" t="s">
        <v>13</v>
      </c>
      <c r="C123" s="37" t="s">
        <v>41</v>
      </c>
      <c r="D123" s="35">
        <v>9000071590</v>
      </c>
      <c r="E123" s="35">
        <v>240</v>
      </c>
      <c r="F123" s="35">
        <v>2</v>
      </c>
      <c r="G123" s="40">
        <v>10.5</v>
      </c>
      <c r="H123" s="40"/>
      <c r="I123" s="40">
        <v>148</v>
      </c>
      <c r="J123" s="40">
        <v>10</v>
      </c>
      <c r="K123" s="40">
        <v>10</v>
      </c>
    </row>
    <row r="124" spans="1:11" x14ac:dyDescent="0.25">
      <c r="A124" s="29" t="s">
        <v>343</v>
      </c>
      <c r="B124" s="37" t="s">
        <v>13</v>
      </c>
      <c r="C124" s="37" t="s">
        <v>41</v>
      </c>
      <c r="D124" s="35">
        <v>9000071610</v>
      </c>
      <c r="E124" s="33"/>
      <c r="F124" s="33"/>
      <c r="G124" s="40">
        <f>G125+G128</f>
        <v>249.9</v>
      </c>
      <c r="H124" s="40">
        <f>H125+H128</f>
        <v>102.27331</v>
      </c>
      <c r="I124" s="40">
        <f>I125+I128</f>
        <v>712.6</v>
      </c>
      <c r="J124" s="40">
        <f>J125+J128</f>
        <v>712.6</v>
      </c>
      <c r="K124" s="40">
        <f>K125+K128</f>
        <v>712.6</v>
      </c>
    </row>
    <row r="125" spans="1:11" ht="60" x14ac:dyDescent="0.25">
      <c r="A125" s="6" t="s">
        <v>17</v>
      </c>
      <c r="B125" s="37" t="s">
        <v>13</v>
      </c>
      <c r="C125" s="37" t="s">
        <v>41</v>
      </c>
      <c r="D125" s="35">
        <v>9000071610</v>
      </c>
      <c r="E125" s="33">
        <v>100</v>
      </c>
      <c r="F125" s="33"/>
      <c r="G125" s="40">
        <f t="shared" ref="G125:K126" si="35">G126</f>
        <v>234.9</v>
      </c>
      <c r="H125" s="40">
        <f t="shared" si="35"/>
        <v>102.27331</v>
      </c>
      <c r="I125" s="40">
        <f t="shared" si="35"/>
        <v>702.6</v>
      </c>
      <c r="J125" s="40">
        <f t="shared" si="35"/>
        <v>702.6</v>
      </c>
      <c r="K125" s="40">
        <f t="shared" si="35"/>
        <v>702.6</v>
      </c>
    </row>
    <row r="126" spans="1:11" ht="30" x14ac:dyDescent="0.25">
      <c r="A126" s="6" t="s">
        <v>18</v>
      </c>
      <c r="B126" s="37" t="s">
        <v>13</v>
      </c>
      <c r="C126" s="37" t="s">
        <v>41</v>
      </c>
      <c r="D126" s="35">
        <v>9000071610</v>
      </c>
      <c r="E126" s="33">
        <v>120</v>
      </c>
      <c r="F126" s="33"/>
      <c r="G126" s="40">
        <f t="shared" si="35"/>
        <v>234.9</v>
      </c>
      <c r="H126" s="40">
        <f t="shared" si="35"/>
        <v>102.27331</v>
      </c>
      <c r="I126" s="40">
        <f t="shared" si="35"/>
        <v>702.6</v>
      </c>
      <c r="J126" s="40">
        <f t="shared" si="35"/>
        <v>702.6</v>
      </c>
      <c r="K126" s="40">
        <f t="shared" si="35"/>
        <v>702.6</v>
      </c>
    </row>
    <row r="127" spans="1:11" x14ac:dyDescent="0.25">
      <c r="A127" s="7" t="s">
        <v>9</v>
      </c>
      <c r="B127" s="37" t="s">
        <v>13</v>
      </c>
      <c r="C127" s="37" t="s">
        <v>41</v>
      </c>
      <c r="D127" s="35">
        <v>9000071610</v>
      </c>
      <c r="E127" s="35">
        <v>120</v>
      </c>
      <c r="F127" s="35">
        <v>2</v>
      </c>
      <c r="G127" s="40">
        <v>234.9</v>
      </c>
      <c r="H127" s="40">
        <v>102.27331</v>
      </c>
      <c r="I127" s="40">
        <v>702.6</v>
      </c>
      <c r="J127" s="40">
        <v>702.6</v>
      </c>
      <c r="K127" s="40">
        <v>702.6</v>
      </c>
    </row>
    <row r="128" spans="1:11" ht="30" x14ac:dyDescent="0.25">
      <c r="A128" s="29" t="s">
        <v>160</v>
      </c>
      <c r="B128" s="37" t="s">
        <v>13</v>
      </c>
      <c r="C128" s="37" t="s">
        <v>41</v>
      </c>
      <c r="D128" s="35">
        <v>9000071610</v>
      </c>
      <c r="E128" s="35">
        <v>200</v>
      </c>
      <c r="F128" s="33"/>
      <c r="G128" s="40">
        <f t="shared" ref="G128:K129" si="36">G129</f>
        <v>15</v>
      </c>
      <c r="H128" s="40">
        <f t="shared" si="36"/>
        <v>0</v>
      </c>
      <c r="I128" s="40">
        <f t="shared" si="36"/>
        <v>10</v>
      </c>
      <c r="J128" s="40">
        <f t="shared" si="36"/>
        <v>10</v>
      </c>
      <c r="K128" s="40">
        <f t="shared" si="36"/>
        <v>10</v>
      </c>
    </row>
    <row r="129" spans="1:15" ht="30" x14ac:dyDescent="0.25">
      <c r="A129" s="6" t="s">
        <v>20</v>
      </c>
      <c r="B129" s="37" t="s">
        <v>13</v>
      </c>
      <c r="C129" s="37" t="s">
        <v>41</v>
      </c>
      <c r="D129" s="35">
        <v>9000071610</v>
      </c>
      <c r="E129" s="35">
        <v>240</v>
      </c>
      <c r="F129" s="33"/>
      <c r="G129" s="40">
        <f t="shared" si="36"/>
        <v>15</v>
      </c>
      <c r="H129" s="40">
        <f t="shared" si="36"/>
        <v>0</v>
      </c>
      <c r="I129" s="40">
        <f t="shared" si="36"/>
        <v>10</v>
      </c>
      <c r="J129" s="40">
        <f t="shared" si="36"/>
        <v>10</v>
      </c>
      <c r="K129" s="40">
        <f t="shared" si="36"/>
        <v>10</v>
      </c>
    </row>
    <row r="130" spans="1:15" x14ac:dyDescent="0.25">
      <c r="A130" s="7" t="s">
        <v>9</v>
      </c>
      <c r="B130" s="37" t="s">
        <v>13</v>
      </c>
      <c r="C130" s="37" t="s">
        <v>41</v>
      </c>
      <c r="D130" s="35">
        <v>9000071610</v>
      </c>
      <c r="E130" s="35">
        <v>240</v>
      </c>
      <c r="F130" s="35">
        <v>2</v>
      </c>
      <c r="G130" s="40">
        <v>15</v>
      </c>
      <c r="H130" s="40"/>
      <c r="I130" s="40">
        <v>10</v>
      </c>
      <c r="J130" s="40">
        <v>10</v>
      </c>
      <c r="K130" s="40">
        <v>10</v>
      </c>
    </row>
    <row r="131" spans="1:15" ht="30" x14ac:dyDescent="0.25">
      <c r="A131" s="29" t="s">
        <v>615</v>
      </c>
      <c r="B131" s="37" t="s">
        <v>13</v>
      </c>
      <c r="C131" s="37" t="s">
        <v>41</v>
      </c>
      <c r="D131" s="35">
        <v>9000074140</v>
      </c>
      <c r="E131" s="33"/>
      <c r="F131" s="33"/>
      <c r="G131" s="40">
        <f>G132+H135</f>
        <v>495.45600000000002</v>
      </c>
      <c r="H131" s="323">
        <f t="shared" ref="H131:H134" si="37">I131-J131</f>
        <v>14</v>
      </c>
      <c r="I131" s="40">
        <f>I132</f>
        <v>14</v>
      </c>
      <c r="J131" s="40">
        <f>J132+K135</f>
        <v>0</v>
      </c>
      <c r="K131" s="40">
        <f>K132+L135</f>
        <v>0</v>
      </c>
      <c r="M131" s="42"/>
      <c r="N131" s="42"/>
    </row>
    <row r="132" spans="1:15" ht="60" x14ac:dyDescent="0.25">
      <c r="A132" s="6" t="s">
        <v>17</v>
      </c>
      <c r="B132" s="37" t="s">
        <v>13</v>
      </c>
      <c r="C132" s="37" t="s">
        <v>41</v>
      </c>
      <c r="D132" s="35">
        <v>9000074140</v>
      </c>
      <c r="E132" s="33">
        <v>100</v>
      </c>
      <c r="F132" s="33"/>
      <c r="G132" s="40">
        <f t="shared" ref="G132:K133" si="38">G133</f>
        <v>184.1</v>
      </c>
      <c r="H132" s="323">
        <f t="shared" si="37"/>
        <v>14</v>
      </c>
      <c r="I132" s="40">
        <f t="shared" si="38"/>
        <v>14</v>
      </c>
      <c r="J132" s="40">
        <f t="shared" si="38"/>
        <v>0</v>
      </c>
      <c r="K132" s="40">
        <f t="shared" si="38"/>
        <v>0</v>
      </c>
      <c r="M132" s="42"/>
      <c r="N132" s="42"/>
    </row>
    <row r="133" spans="1:15" ht="30" x14ac:dyDescent="0.25">
      <c r="A133" s="6" t="s">
        <v>18</v>
      </c>
      <c r="B133" s="37" t="s">
        <v>13</v>
      </c>
      <c r="C133" s="37" t="s">
        <v>41</v>
      </c>
      <c r="D133" s="35">
        <v>9000074140</v>
      </c>
      <c r="E133" s="33">
        <v>120</v>
      </c>
      <c r="F133" s="33"/>
      <c r="G133" s="40">
        <f t="shared" si="38"/>
        <v>184.1</v>
      </c>
      <c r="H133" s="323">
        <f t="shared" si="37"/>
        <v>14</v>
      </c>
      <c r="I133" s="40">
        <f t="shared" si="38"/>
        <v>14</v>
      </c>
      <c r="J133" s="40">
        <f t="shared" si="38"/>
        <v>0</v>
      </c>
      <c r="K133" s="40">
        <f t="shared" si="38"/>
        <v>0</v>
      </c>
      <c r="M133" s="42"/>
      <c r="N133" s="42"/>
    </row>
    <row r="134" spans="1:15" x14ac:dyDescent="0.25">
      <c r="A134" s="7" t="s">
        <v>9</v>
      </c>
      <c r="B134" s="37" t="s">
        <v>13</v>
      </c>
      <c r="C134" s="37" t="s">
        <v>41</v>
      </c>
      <c r="D134" s="35">
        <v>9000074140</v>
      </c>
      <c r="E134" s="35">
        <v>120</v>
      </c>
      <c r="F134" s="35">
        <v>2</v>
      </c>
      <c r="G134" s="40">
        <v>184.1</v>
      </c>
      <c r="H134" s="323">
        <f t="shared" si="37"/>
        <v>14</v>
      </c>
      <c r="I134" s="40">
        <v>14</v>
      </c>
      <c r="J134" s="40"/>
      <c r="K134" s="40"/>
      <c r="M134" s="42"/>
      <c r="N134" s="42"/>
    </row>
    <row r="135" spans="1:15" ht="30" x14ac:dyDescent="0.25">
      <c r="A135" s="258" t="s">
        <v>324</v>
      </c>
      <c r="B135" s="37" t="s">
        <v>13</v>
      </c>
      <c r="C135" s="37" t="s">
        <v>41</v>
      </c>
      <c r="D135" s="35">
        <v>9000090030</v>
      </c>
      <c r="E135" s="33"/>
      <c r="F135" s="33"/>
      <c r="G135" s="40">
        <f>G136</f>
        <v>150</v>
      </c>
      <c r="H135" s="314">
        <f t="shared" ref="H135:H138" si="39">I135-J135</f>
        <v>311.35599999999999</v>
      </c>
      <c r="I135" s="40">
        <f>I136</f>
        <v>311.35599999999999</v>
      </c>
      <c r="J135" s="40">
        <f>J136</f>
        <v>0</v>
      </c>
      <c r="K135" s="40">
        <f>K136</f>
        <v>0</v>
      </c>
      <c r="M135" s="180"/>
      <c r="N135" s="42"/>
      <c r="O135" s="42"/>
    </row>
    <row r="136" spans="1:15" x14ac:dyDescent="0.25">
      <c r="A136" s="258" t="s">
        <v>49</v>
      </c>
      <c r="B136" s="37" t="s">
        <v>13</v>
      </c>
      <c r="C136" s="37" t="s">
        <v>41</v>
      </c>
      <c r="D136" s="35">
        <v>9000090030</v>
      </c>
      <c r="E136" s="35">
        <v>300</v>
      </c>
      <c r="F136" s="33"/>
      <c r="G136" s="40">
        <f>G137</f>
        <v>150</v>
      </c>
      <c r="H136" s="314">
        <f t="shared" si="39"/>
        <v>311.35599999999999</v>
      </c>
      <c r="I136" s="40">
        <f t="shared" ref="I136:K137" si="40">I137</f>
        <v>311.35599999999999</v>
      </c>
      <c r="J136" s="40">
        <f t="shared" si="40"/>
        <v>0</v>
      </c>
      <c r="K136" s="40">
        <f t="shared" si="40"/>
        <v>0</v>
      </c>
      <c r="M136" s="180"/>
      <c r="N136" s="42"/>
      <c r="O136" s="42"/>
    </row>
    <row r="137" spans="1:15" x14ac:dyDescent="0.25">
      <c r="A137" s="317" t="s">
        <v>594</v>
      </c>
      <c r="B137" s="37" t="s">
        <v>13</v>
      </c>
      <c r="C137" s="37" t="s">
        <v>41</v>
      </c>
      <c r="D137" s="35">
        <v>9000090030</v>
      </c>
      <c r="E137" s="35">
        <v>360</v>
      </c>
      <c r="F137" s="33"/>
      <c r="G137" s="40">
        <f>G138</f>
        <v>150</v>
      </c>
      <c r="H137" s="314">
        <f t="shared" si="39"/>
        <v>311.35599999999999</v>
      </c>
      <c r="I137" s="40">
        <f t="shared" si="40"/>
        <v>311.35599999999999</v>
      </c>
      <c r="J137" s="40">
        <f>J138</f>
        <v>0</v>
      </c>
      <c r="K137" s="40">
        <f>K138</f>
        <v>0</v>
      </c>
      <c r="M137" s="180"/>
      <c r="N137" s="42"/>
      <c r="O137" s="42"/>
    </row>
    <row r="138" spans="1:15" x14ac:dyDescent="0.25">
      <c r="A138" s="259" t="s">
        <v>8</v>
      </c>
      <c r="B138" s="37" t="s">
        <v>13</v>
      </c>
      <c r="C138" s="37" t="s">
        <v>41</v>
      </c>
      <c r="D138" s="35">
        <v>9000090030</v>
      </c>
      <c r="E138" s="35">
        <v>360</v>
      </c>
      <c r="F138" s="35">
        <v>1</v>
      </c>
      <c r="G138" s="40">
        <v>150</v>
      </c>
      <c r="H138" s="314">
        <f t="shared" si="39"/>
        <v>311.35599999999999</v>
      </c>
      <c r="I138" s="40">
        <v>311.35599999999999</v>
      </c>
      <c r="J138" s="40"/>
      <c r="K138" s="314"/>
      <c r="M138" s="180"/>
      <c r="N138" s="42"/>
      <c r="O138" s="42"/>
    </row>
    <row r="139" spans="1:15" ht="30" x14ac:dyDescent="0.25">
      <c r="A139" s="6" t="s">
        <v>325</v>
      </c>
      <c r="B139" s="37" t="s">
        <v>13</v>
      </c>
      <c r="C139" s="37" t="s">
        <v>41</v>
      </c>
      <c r="D139" s="35">
        <v>9000090040</v>
      </c>
      <c r="E139" s="33"/>
      <c r="F139" s="33"/>
      <c r="G139" s="40">
        <f>G140+G145</f>
        <v>400</v>
      </c>
      <c r="H139" s="40">
        <f>H140+H145</f>
        <v>227.37599999999998</v>
      </c>
      <c r="I139" s="40">
        <f>I140+I145+I143</f>
        <v>4950</v>
      </c>
      <c r="J139" s="40">
        <f>J140+J145+J143</f>
        <v>4600</v>
      </c>
      <c r="K139" s="40">
        <f>K140+K145+K143</f>
        <v>4600</v>
      </c>
    </row>
    <row r="140" spans="1:15" ht="30" x14ac:dyDescent="0.25">
      <c r="A140" s="29" t="s">
        <v>160</v>
      </c>
      <c r="B140" s="37" t="s">
        <v>13</v>
      </c>
      <c r="C140" s="37" t="s">
        <v>41</v>
      </c>
      <c r="D140" s="35">
        <v>9000090040</v>
      </c>
      <c r="E140" s="35">
        <v>200</v>
      </c>
      <c r="F140" s="33"/>
      <c r="G140" s="40">
        <f t="shared" ref="G140:K141" si="41">G141</f>
        <v>300</v>
      </c>
      <c r="H140" s="40">
        <f t="shared" si="41"/>
        <v>119.422</v>
      </c>
      <c r="I140" s="40">
        <f t="shared" si="41"/>
        <v>4000</v>
      </c>
      <c r="J140" s="40">
        <f t="shared" si="41"/>
        <v>4000</v>
      </c>
      <c r="K140" s="40">
        <f t="shared" si="41"/>
        <v>4000</v>
      </c>
    </row>
    <row r="141" spans="1:15" ht="30" x14ac:dyDescent="0.25">
      <c r="A141" s="6" t="s">
        <v>20</v>
      </c>
      <c r="B141" s="37" t="s">
        <v>13</v>
      </c>
      <c r="C141" s="37" t="s">
        <v>41</v>
      </c>
      <c r="D141" s="35">
        <v>9000090040</v>
      </c>
      <c r="E141" s="35">
        <v>240</v>
      </c>
      <c r="F141" s="33"/>
      <c r="G141" s="40">
        <f t="shared" si="41"/>
        <v>300</v>
      </c>
      <c r="H141" s="40">
        <f t="shared" si="41"/>
        <v>119.422</v>
      </c>
      <c r="I141" s="40">
        <f t="shared" si="41"/>
        <v>4000</v>
      </c>
      <c r="J141" s="40">
        <f t="shared" si="41"/>
        <v>4000</v>
      </c>
      <c r="K141" s="40">
        <f t="shared" si="41"/>
        <v>4000</v>
      </c>
    </row>
    <row r="142" spans="1:15" x14ac:dyDescent="0.25">
      <c r="A142" s="7" t="s">
        <v>8</v>
      </c>
      <c r="B142" s="37" t="s">
        <v>13</v>
      </c>
      <c r="C142" s="37" t="s">
        <v>41</v>
      </c>
      <c r="D142" s="35">
        <v>9000090040</v>
      </c>
      <c r="E142" s="35">
        <v>240</v>
      </c>
      <c r="F142" s="35">
        <v>1</v>
      </c>
      <c r="G142" s="40">
        <v>300</v>
      </c>
      <c r="H142" s="40">
        <v>119.422</v>
      </c>
      <c r="I142" s="40">
        <v>4000</v>
      </c>
      <c r="J142" s="40">
        <v>4000</v>
      </c>
      <c r="K142" s="40">
        <v>4000</v>
      </c>
    </row>
    <row r="143" spans="1:15" ht="30" x14ac:dyDescent="0.25">
      <c r="A143" s="6" t="s">
        <v>50</v>
      </c>
      <c r="B143" s="37" t="s">
        <v>13</v>
      </c>
      <c r="C143" s="37" t="s">
        <v>41</v>
      </c>
      <c r="D143" s="35">
        <v>9000090040</v>
      </c>
      <c r="E143" s="35">
        <v>320</v>
      </c>
      <c r="F143" s="33"/>
      <c r="G143" s="40">
        <f>G144</f>
        <v>3863.4</v>
      </c>
      <c r="H143" s="235">
        <f>I143-J143</f>
        <v>350</v>
      </c>
      <c r="I143" s="40">
        <f>I144</f>
        <v>420</v>
      </c>
      <c r="J143" s="40">
        <f>J144</f>
        <v>70</v>
      </c>
      <c r="K143" s="40">
        <f>K144</f>
        <v>70</v>
      </c>
      <c r="L143" s="42"/>
    </row>
    <row r="144" spans="1:15" x14ac:dyDescent="0.25">
      <c r="A144" s="7" t="s">
        <v>8</v>
      </c>
      <c r="B144" s="37" t="s">
        <v>13</v>
      </c>
      <c r="C144" s="37" t="s">
        <v>41</v>
      </c>
      <c r="D144" s="35">
        <v>9000090040</v>
      </c>
      <c r="E144" s="35">
        <v>320</v>
      </c>
      <c r="F144" s="35">
        <v>1</v>
      </c>
      <c r="G144" s="40">
        <v>3863.4</v>
      </c>
      <c r="H144" s="235">
        <f>I144-J144</f>
        <v>350</v>
      </c>
      <c r="I144" s="40">
        <v>420</v>
      </c>
      <c r="J144" s="40">
        <v>70</v>
      </c>
      <c r="K144" s="40">
        <v>70</v>
      </c>
      <c r="L144" s="42"/>
    </row>
    <row r="145" spans="1:13" x14ac:dyDescent="0.25">
      <c r="A145" s="6" t="s">
        <v>21</v>
      </c>
      <c r="B145" s="37" t="s">
        <v>13</v>
      </c>
      <c r="C145" s="37" t="s">
        <v>41</v>
      </c>
      <c r="D145" s="35">
        <v>9000090040</v>
      </c>
      <c r="E145" s="35">
        <v>800</v>
      </c>
      <c r="F145" s="33"/>
      <c r="G145" s="40">
        <f>G147+G149</f>
        <v>100</v>
      </c>
      <c r="H145" s="40">
        <f>H148</f>
        <v>107.95399999999999</v>
      </c>
      <c r="I145" s="40">
        <f>I147+I149</f>
        <v>530</v>
      </c>
      <c r="J145" s="40">
        <f>J147+J149</f>
        <v>530</v>
      </c>
      <c r="K145" s="40">
        <f>K147+K149</f>
        <v>530</v>
      </c>
    </row>
    <row r="146" spans="1:13" x14ac:dyDescent="0.25">
      <c r="A146" s="6" t="s">
        <v>22</v>
      </c>
      <c r="B146" s="37" t="s">
        <v>13</v>
      </c>
      <c r="C146" s="37" t="s">
        <v>41</v>
      </c>
      <c r="D146" s="35">
        <v>9000090040</v>
      </c>
      <c r="E146" s="35">
        <v>850</v>
      </c>
      <c r="F146" s="33"/>
      <c r="G146" s="40">
        <f>G147</f>
        <v>50</v>
      </c>
      <c r="H146" s="40" t="e">
        <f>#REF!</f>
        <v>#REF!</v>
      </c>
      <c r="I146" s="40">
        <f>I147</f>
        <v>530</v>
      </c>
      <c r="J146" s="40">
        <f>J147</f>
        <v>530</v>
      </c>
      <c r="K146" s="40">
        <f>K147</f>
        <v>530</v>
      </c>
    </row>
    <row r="147" spans="1:13" x14ac:dyDescent="0.25">
      <c r="A147" s="7" t="s">
        <v>8</v>
      </c>
      <c r="B147" s="37" t="s">
        <v>13</v>
      </c>
      <c r="C147" s="37" t="s">
        <v>41</v>
      </c>
      <c r="D147" s="35">
        <v>9000090040</v>
      </c>
      <c r="E147" s="35">
        <v>850</v>
      </c>
      <c r="F147" s="35">
        <v>1</v>
      </c>
      <c r="G147" s="40">
        <v>50</v>
      </c>
      <c r="H147" s="40">
        <v>1736.2336499999999</v>
      </c>
      <c r="I147" s="40">
        <v>530</v>
      </c>
      <c r="J147" s="40">
        <v>530</v>
      </c>
      <c r="K147" s="40">
        <v>530</v>
      </c>
    </row>
    <row r="148" spans="1:13" hidden="1" x14ac:dyDescent="0.25">
      <c r="A148" s="6" t="s">
        <v>69</v>
      </c>
      <c r="B148" s="37" t="s">
        <v>13</v>
      </c>
      <c r="C148" s="37" t="s">
        <v>41</v>
      </c>
      <c r="D148" s="35">
        <v>9000090040</v>
      </c>
      <c r="E148" s="35">
        <v>880</v>
      </c>
      <c r="F148" s="33"/>
      <c r="G148" s="40">
        <f>G149</f>
        <v>50</v>
      </c>
      <c r="H148" s="40">
        <f>H149</f>
        <v>107.95399999999999</v>
      </c>
      <c r="I148" s="40">
        <f>I149</f>
        <v>0</v>
      </c>
      <c r="J148" s="40">
        <f>J149</f>
        <v>0</v>
      </c>
      <c r="K148" s="40">
        <f>K149</f>
        <v>0</v>
      </c>
    </row>
    <row r="149" spans="1:13" hidden="1" x14ac:dyDescent="0.25">
      <c r="A149" s="7" t="s">
        <v>8</v>
      </c>
      <c r="B149" s="37" t="s">
        <v>13</v>
      </c>
      <c r="C149" s="37" t="s">
        <v>41</v>
      </c>
      <c r="D149" s="35">
        <v>9000090040</v>
      </c>
      <c r="E149" s="35">
        <v>880</v>
      </c>
      <c r="F149" s="35">
        <v>1</v>
      </c>
      <c r="G149" s="40">
        <v>50</v>
      </c>
      <c r="H149" s="40">
        <v>107.95399999999999</v>
      </c>
      <c r="I149" s="40"/>
      <c r="J149" s="40"/>
      <c r="K149" s="40"/>
    </row>
    <row r="150" spans="1:13" ht="45" x14ac:dyDescent="0.25">
      <c r="A150" s="6" t="s">
        <v>70</v>
      </c>
      <c r="B150" s="37" t="s">
        <v>13</v>
      </c>
      <c r="C150" s="37" t="s">
        <v>41</v>
      </c>
      <c r="D150" s="35">
        <v>9000090050</v>
      </c>
      <c r="E150" s="33"/>
      <c r="F150" s="33"/>
      <c r="G150" s="40">
        <f t="shared" ref="G150:K152" si="42">G151</f>
        <v>300</v>
      </c>
      <c r="H150" s="40">
        <f t="shared" si="42"/>
        <v>184.72173000000001</v>
      </c>
      <c r="I150" s="40">
        <f>I151+I154</f>
        <v>570</v>
      </c>
      <c r="J150" s="40">
        <f>J151+J154</f>
        <v>170</v>
      </c>
      <c r="K150" s="40">
        <f>K151+K154</f>
        <v>170</v>
      </c>
    </row>
    <row r="151" spans="1:13" ht="30" x14ac:dyDescent="0.25">
      <c r="A151" s="29" t="s">
        <v>160</v>
      </c>
      <c r="B151" s="37" t="s">
        <v>13</v>
      </c>
      <c r="C151" s="37" t="s">
        <v>41</v>
      </c>
      <c r="D151" s="35">
        <v>9000090050</v>
      </c>
      <c r="E151" s="35">
        <v>200</v>
      </c>
      <c r="F151" s="33"/>
      <c r="G151" s="40">
        <f t="shared" si="42"/>
        <v>300</v>
      </c>
      <c r="H151" s="40">
        <f t="shared" si="42"/>
        <v>184.72173000000001</v>
      </c>
      <c r="I151" s="40">
        <f t="shared" si="42"/>
        <v>550</v>
      </c>
      <c r="J151" s="40">
        <f t="shared" si="42"/>
        <v>150</v>
      </c>
      <c r="K151" s="40">
        <f t="shared" si="42"/>
        <v>150</v>
      </c>
    </row>
    <row r="152" spans="1:13" ht="30" x14ac:dyDescent="0.25">
      <c r="A152" s="6" t="s">
        <v>20</v>
      </c>
      <c r="B152" s="37" t="s">
        <v>13</v>
      </c>
      <c r="C152" s="37" t="s">
        <v>41</v>
      </c>
      <c r="D152" s="35">
        <v>9000090050</v>
      </c>
      <c r="E152" s="35">
        <v>240</v>
      </c>
      <c r="F152" s="33"/>
      <c r="G152" s="40">
        <f t="shared" si="42"/>
        <v>300</v>
      </c>
      <c r="H152" s="40">
        <f t="shared" si="42"/>
        <v>184.72173000000001</v>
      </c>
      <c r="I152" s="40">
        <f t="shared" si="42"/>
        <v>550</v>
      </c>
      <c r="J152" s="40">
        <f t="shared" si="42"/>
        <v>150</v>
      </c>
      <c r="K152" s="40">
        <f t="shared" si="42"/>
        <v>150</v>
      </c>
    </row>
    <row r="153" spans="1:13" x14ac:dyDescent="0.25">
      <c r="A153" s="7" t="s">
        <v>8</v>
      </c>
      <c r="B153" s="37" t="s">
        <v>13</v>
      </c>
      <c r="C153" s="37" t="s">
        <v>41</v>
      </c>
      <c r="D153" s="35">
        <v>9000090050</v>
      </c>
      <c r="E153" s="35">
        <v>240</v>
      </c>
      <c r="F153" s="35">
        <v>1</v>
      </c>
      <c r="G153" s="40">
        <v>300</v>
      </c>
      <c r="H153" s="40">
        <v>184.72173000000001</v>
      </c>
      <c r="I153" s="40">
        <v>550</v>
      </c>
      <c r="J153" s="40">
        <v>150</v>
      </c>
      <c r="K153" s="40">
        <v>150</v>
      </c>
    </row>
    <row r="154" spans="1:13" x14ac:dyDescent="0.25">
      <c r="A154" s="6" t="s">
        <v>21</v>
      </c>
      <c r="B154" s="37" t="s">
        <v>13</v>
      </c>
      <c r="C154" s="37" t="s">
        <v>41</v>
      </c>
      <c r="D154" s="35">
        <v>9000090050</v>
      </c>
      <c r="E154" s="35">
        <v>800</v>
      </c>
      <c r="F154" s="33"/>
      <c r="G154" s="40">
        <f>H158</f>
        <v>0</v>
      </c>
      <c r="H154" s="235">
        <f>I154-J154</f>
        <v>0</v>
      </c>
      <c r="I154" s="40">
        <f t="shared" ref="I154:K155" si="43">I155</f>
        <v>20</v>
      </c>
      <c r="J154" s="40">
        <f t="shared" si="43"/>
        <v>20</v>
      </c>
      <c r="K154" s="40">
        <f t="shared" si="43"/>
        <v>20</v>
      </c>
      <c r="L154" s="42"/>
      <c r="M154" s="42"/>
    </row>
    <row r="155" spans="1:13" x14ac:dyDescent="0.25">
      <c r="A155" s="6" t="s">
        <v>161</v>
      </c>
      <c r="B155" s="37" t="s">
        <v>13</v>
      </c>
      <c r="C155" s="37" t="s">
        <v>41</v>
      </c>
      <c r="D155" s="35">
        <v>9000090050</v>
      </c>
      <c r="E155" s="35">
        <v>830</v>
      </c>
      <c r="F155" s="35"/>
      <c r="G155" s="40">
        <f>G156</f>
        <v>4517</v>
      </c>
      <c r="H155" s="235">
        <f>I155-J155</f>
        <v>0</v>
      </c>
      <c r="I155" s="40">
        <f t="shared" si="43"/>
        <v>20</v>
      </c>
      <c r="J155" s="40">
        <f t="shared" si="43"/>
        <v>20</v>
      </c>
      <c r="K155" s="40">
        <f t="shared" si="43"/>
        <v>20</v>
      </c>
      <c r="L155" s="42"/>
      <c r="M155" s="42"/>
    </row>
    <row r="156" spans="1:13" x14ac:dyDescent="0.25">
      <c r="A156" s="7" t="s">
        <v>8</v>
      </c>
      <c r="B156" s="37" t="s">
        <v>13</v>
      </c>
      <c r="C156" s="37" t="s">
        <v>41</v>
      </c>
      <c r="D156" s="35">
        <v>9000090050</v>
      </c>
      <c r="E156" s="35">
        <v>830</v>
      </c>
      <c r="F156" s="35">
        <v>1</v>
      </c>
      <c r="G156" s="40">
        <v>4517</v>
      </c>
      <c r="H156" s="235">
        <f>I156-J156</f>
        <v>0</v>
      </c>
      <c r="I156" s="40">
        <v>20</v>
      </c>
      <c r="J156" s="40">
        <v>20</v>
      </c>
      <c r="K156" s="40">
        <v>20</v>
      </c>
      <c r="L156" s="42"/>
      <c r="M156" s="42"/>
    </row>
    <row r="157" spans="1:13" x14ac:dyDescent="0.25">
      <c r="A157" s="6" t="s">
        <v>326</v>
      </c>
      <c r="B157" s="37" t="s">
        <v>13</v>
      </c>
      <c r="C157" s="37" t="s">
        <v>41</v>
      </c>
      <c r="D157" s="35">
        <v>9000090060</v>
      </c>
      <c r="E157" s="33"/>
      <c r="F157" s="33"/>
      <c r="G157" s="40">
        <f t="shared" ref="G157:K159" si="44">G158</f>
        <v>10</v>
      </c>
      <c r="H157" s="40">
        <f t="shared" si="44"/>
        <v>0</v>
      </c>
      <c r="I157" s="40">
        <f t="shared" si="44"/>
        <v>10</v>
      </c>
      <c r="J157" s="40">
        <f t="shared" si="44"/>
        <v>10</v>
      </c>
      <c r="K157" s="40">
        <f t="shared" si="44"/>
        <v>10</v>
      </c>
    </row>
    <row r="158" spans="1:13" ht="30" x14ac:dyDescent="0.25">
      <c r="A158" s="29" t="s">
        <v>160</v>
      </c>
      <c r="B158" s="37" t="s">
        <v>13</v>
      </c>
      <c r="C158" s="37" t="s">
        <v>41</v>
      </c>
      <c r="D158" s="35">
        <v>9000090060</v>
      </c>
      <c r="E158" s="35">
        <v>200</v>
      </c>
      <c r="F158" s="33"/>
      <c r="G158" s="40">
        <f t="shared" si="44"/>
        <v>10</v>
      </c>
      <c r="H158" s="40">
        <f t="shared" si="44"/>
        <v>0</v>
      </c>
      <c r="I158" s="40">
        <f t="shared" si="44"/>
        <v>10</v>
      </c>
      <c r="J158" s="40">
        <f t="shared" si="44"/>
        <v>10</v>
      </c>
      <c r="K158" s="40">
        <f t="shared" si="44"/>
        <v>10</v>
      </c>
    </row>
    <row r="159" spans="1:13" ht="30" x14ac:dyDescent="0.25">
      <c r="A159" s="6" t="s">
        <v>20</v>
      </c>
      <c r="B159" s="37" t="s">
        <v>13</v>
      </c>
      <c r="C159" s="37" t="s">
        <v>41</v>
      </c>
      <c r="D159" s="35">
        <v>9000090060</v>
      </c>
      <c r="E159" s="35">
        <v>240</v>
      </c>
      <c r="F159" s="33"/>
      <c r="G159" s="40">
        <f t="shared" si="44"/>
        <v>10</v>
      </c>
      <c r="H159" s="40">
        <f t="shared" si="44"/>
        <v>0</v>
      </c>
      <c r="I159" s="40">
        <f t="shared" si="44"/>
        <v>10</v>
      </c>
      <c r="J159" s="40">
        <f t="shared" si="44"/>
        <v>10</v>
      </c>
      <c r="K159" s="40">
        <f t="shared" si="44"/>
        <v>10</v>
      </c>
    </row>
    <row r="160" spans="1:13" x14ac:dyDescent="0.25">
      <c r="A160" s="7" t="s">
        <v>8</v>
      </c>
      <c r="B160" s="37" t="s">
        <v>13</v>
      </c>
      <c r="C160" s="37" t="s">
        <v>41</v>
      </c>
      <c r="D160" s="35">
        <v>9000090060</v>
      </c>
      <c r="E160" s="35">
        <v>240</v>
      </c>
      <c r="F160" s="35">
        <v>1</v>
      </c>
      <c r="G160" s="40">
        <v>10</v>
      </c>
      <c r="H160" s="40"/>
      <c r="I160" s="40">
        <v>10</v>
      </c>
      <c r="J160" s="40">
        <v>10</v>
      </c>
      <c r="K160" s="40">
        <v>10</v>
      </c>
    </row>
    <row r="161" spans="1:256" ht="30" x14ac:dyDescent="0.25">
      <c r="A161" s="6" t="s">
        <v>332</v>
      </c>
      <c r="B161" s="37" t="s">
        <v>13</v>
      </c>
      <c r="C161" s="37" t="s">
        <v>41</v>
      </c>
      <c r="D161" s="35">
        <v>9000090070</v>
      </c>
      <c r="E161" s="33"/>
      <c r="F161" s="33"/>
      <c r="G161" s="40">
        <f>G162+G167+G170</f>
        <v>6050</v>
      </c>
      <c r="H161" s="40" t="e">
        <f>H162+H167+#REF!+#REF!</f>
        <v>#REF!</v>
      </c>
      <c r="I161" s="40">
        <f>I162+I167+I170</f>
        <v>13450</v>
      </c>
      <c r="J161" s="40">
        <f>J162+J167+J170</f>
        <v>12450</v>
      </c>
      <c r="K161" s="40">
        <f>K162+K167+K170</f>
        <v>12450</v>
      </c>
      <c r="L161" s="42"/>
    </row>
    <row r="162" spans="1:256" ht="60" x14ac:dyDescent="0.25">
      <c r="A162" s="6" t="s">
        <v>17</v>
      </c>
      <c r="B162" s="37" t="s">
        <v>13</v>
      </c>
      <c r="C162" s="37" t="s">
        <v>41</v>
      </c>
      <c r="D162" s="35">
        <v>9000090070</v>
      </c>
      <c r="E162" s="35">
        <v>100</v>
      </c>
      <c r="F162" s="33"/>
      <c r="G162" s="40">
        <f t="shared" ref="G162:K163" si="45">G163</f>
        <v>3600</v>
      </c>
      <c r="H162" s="40">
        <f t="shared" si="45"/>
        <v>8170.5844800000004</v>
      </c>
      <c r="I162" s="40">
        <f t="shared" si="45"/>
        <v>8600</v>
      </c>
      <c r="J162" s="40">
        <f t="shared" si="45"/>
        <v>7600</v>
      </c>
      <c r="K162" s="40">
        <f t="shared" si="45"/>
        <v>7600</v>
      </c>
      <c r="L162" s="42"/>
    </row>
    <row r="163" spans="1:256" x14ac:dyDescent="0.25">
      <c r="A163" s="6" t="s">
        <v>181</v>
      </c>
      <c r="B163" s="37" t="s">
        <v>13</v>
      </c>
      <c r="C163" s="37" t="s">
        <v>41</v>
      </c>
      <c r="D163" s="35">
        <v>9000090070</v>
      </c>
      <c r="E163" s="35">
        <v>110</v>
      </c>
      <c r="F163" s="33"/>
      <c r="G163" s="40">
        <f t="shared" si="45"/>
        <v>3600</v>
      </c>
      <c r="H163" s="40">
        <f t="shared" si="45"/>
        <v>8170.5844800000004</v>
      </c>
      <c r="I163" s="40">
        <f t="shared" si="45"/>
        <v>8600</v>
      </c>
      <c r="J163" s="40">
        <f t="shared" si="45"/>
        <v>7600</v>
      </c>
      <c r="K163" s="40">
        <f t="shared" si="45"/>
        <v>7600</v>
      </c>
      <c r="L163" s="42"/>
    </row>
    <row r="164" spans="1:256" x14ac:dyDescent="0.25">
      <c r="A164" s="7" t="s">
        <v>8</v>
      </c>
      <c r="B164" s="37" t="s">
        <v>13</v>
      </c>
      <c r="C164" s="37" t="s">
        <v>41</v>
      </c>
      <c r="D164" s="35">
        <v>9000090070</v>
      </c>
      <c r="E164" s="35">
        <v>110</v>
      </c>
      <c r="F164" s="35">
        <v>1</v>
      </c>
      <c r="G164" s="40">
        <v>3600</v>
      </c>
      <c r="H164" s="40">
        <v>8170.5844800000004</v>
      </c>
      <c r="I164" s="40">
        <v>8600</v>
      </c>
      <c r="J164" s="40">
        <v>7600</v>
      </c>
      <c r="K164" s="40">
        <v>7600</v>
      </c>
      <c r="L164" s="42"/>
    </row>
    <row r="165" spans="1:256" ht="15" hidden="1" customHeight="1" x14ac:dyDescent="0.25">
      <c r="A165" s="7"/>
      <c r="B165" s="37"/>
      <c r="C165" s="37"/>
      <c r="D165" s="35"/>
      <c r="E165" s="35">
        <v>121</v>
      </c>
      <c r="F165" s="35"/>
      <c r="G165" s="40">
        <v>9200</v>
      </c>
      <c r="H165" s="40"/>
      <c r="I165" s="40">
        <v>9200</v>
      </c>
      <c r="J165" s="40">
        <v>9200</v>
      </c>
      <c r="K165" s="40">
        <v>9200</v>
      </c>
      <c r="L165" s="42"/>
    </row>
    <row r="166" spans="1:256" ht="15" hidden="1" customHeight="1" x14ac:dyDescent="0.25">
      <c r="A166" s="7"/>
      <c r="B166" s="37"/>
      <c r="C166" s="37"/>
      <c r="D166" s="35"/>
      <c r="E166" s="35">
        <v>129</v>
      </c>
      <c r="F166" s="35"/>
      <c r="G166" s="40">
        <v>2700</v>
      </c>
      <c r="H166" s="40"/>
      <c r="I166" s="40">
        <v>2700</v>
      </c>
      <c r="J166" s="40">
        <v>2700</v>
      </c>
      <c r="K166" s="40">
        <v>2700</v>
      </c>
      <c r="L166" s="42"/>
    </row>
    <row r="167" spans="1:256" ht="30" x14ac:dyDescent="0.25">
      <c r="A167" s="29" t="s">
        <v>160</v>
      </c>
      <c r="B167" s="37" t="s">
        <v>13</v>
      </c>
      <c r="C167" s="37" t="s">
        <v>41</v>
      </c>
      <c r="D167" s="35">
        <v>9000090070</v>
      </c>
      <c r="E167" s="35">
        <v>200</v>
      </c>
      <c r="F167" s="33"/>
      <c r="G167" s="40">
        <f t="shared" ref="G167:K168" si="46">G168</f>
        <v>2400</v>
      </c>
      <c r="H167" s="40">
        <f t="shared" si="46"/>
        <v>2693.99755</v>
      </c>
      <c r="I167" s="40">
        <f t="shared" si="46"/>
        <v>4800</v>
      </c>
      <c r="J167" s="40">
        <f t="shared" si="46"/>
        <v>4800</v>
      </c>
      <c r="K167" s="40">
        <f t="shared" si="46"/>
        <v>4800</v>
      </c>
      <c r="L167" s="42"/>
    </row>
    <row r="168" spans="1:256" ht="30" x14ac:dyDescent="0.25">
      <c r="A168" s="6" t="s">
        <v>20</v>
      </c>
      <c r="B168" s="37" t="s">
        <v>13</v>
      </c>
      <c r="C168" s="37" t="s">
        <v>41</v>
      </c>
      <c r="D168" s="35">
        <v>9000090070</v>
      </c>
      <c r="E168" s="35">
        <v>240</v>
      </c>
      <c r="F168" s="33"/>
      <c r="G168" s="40">
        <f t="shared" si="46"/>
        <v>2400</v>
      </c>
      <c r="H168" s="40">
        <f t="shared" si="46"/>
        <v>2693.99755</v>
      </c>
      <c r="I168" s="40">
        <f t="shared" si="46"/>
        <v>4800</v>
      </c>
      <c r="J168" s="40">
        <f t="shared" si="46"/>
        <v>4800</v>
      </c>
      <c r="K168" s="40">
        <f t="shared" si="46"/>
        <v>4800</v>
      </c>
      <c r="L168" s="42"/>
    </row>
    <row r="169" spans="1:256" x14ac:dyDescent="0.25">
      <c r="A169" s="7" t="s">
        <v>8</v>
      </c>
      <c r="B169" s="37" t="s">
        <v>13</v>
      </c>
      <c r="C169" s="37" t="s">
        <v>41</v>
      </c>
      <c r="D169" s="35">
        <v>9000090070</v>
      </c>
      <c r="E169" s="35">
        <v>240</v>
      </c>
      <c r="F169" s="35">
        <v>1</v>
      </c>
      <c r="G169" s="40">
        <v>2400</v>
      </c>
      <c r="H169" s="40">
        <v>2693.99755</v>
      </c>
      <c r="I169" s="40">
        <v>4800</v>
      </c>
      <c r="J169" s="40">
        <v>4800</v>
      </c>
      <c r="K169" s="40">
        <v>4800</v>
      </c>
      <c r="L169" s="42"/>
    </row>
    <row r="170" spans="1:256" x14ac:dyDescent="0.25">
      <c r="A170" s="6" t="s">
        <v>21</v>
      </c>
      <c r="B170" s="37" t="s">
        <v>13</v>
      </c>
      <c r="C170" s="37" t="s">
        <v>41</v>
      </c>
      <c r="D170" s="35">
        <v>9000090070</v>
      </c>
      <c r="E170" s="35">
        <v>800</v>
      </c>
      <c r="F170" s="33"/>
      <c r="G170" s="40">
        <f>G173</f>
        <v>50</v>
      </c>
      <c r="H170" s="40" t="e">
        <f>H173</f>
        <v>#REF!</v>
      </c>
      <c r="I170" s="40">
        <f>I173+I171</f>
        <v>50</v>
      </c>
      <c r="J170" s="40">
        <f>J173+J171</f>
        <v>50</v>
      </c>
      <c r="K170" s="40">
        <f>K173+K171</f>
        <v>50</v>
      </c>
      <c r="L170" s="42"/>
    </row>
    <row r="171" spans="1:256" x14ac:dyDescent="0.25">
      <c r="A171" s="6" t="s">
        <v>161</v>
      </c>
      <c r="B171" s="37" t="s">
        <v>13</v>
      </c>
      <c r="C171" s="37" t="s">
        <v>41</v>
      </c>
      <c r="D171" s="35">
        <v>9000090070</v>
      </c>
      <c r="E171" s="35">
        <v>830</v>
      </c>
      <c r="F171" s="35"/>
      <c r="G171" s="40">
        <f>G172</f>
        <v>41.5</v>
      </c>
      <c r="H171" s="40">
        <f>H172</f>
        <v>1736.2336499999999</v>
      </c>
      <c r="I171" s="40">
        <f>I172</f>
        <v>5</v>
      </c>
      <c r="J171" s="40">
        <f>J172</f>
        <v>5</v>
      </c>
      <c r="K171" s="40">
        <f>K172</f>
        <v>5</v>
      </c>
    </row>
    <row r="172" spans="1:256" x14ac:dyDescent="0.25">
      <c r="A172" s="7" t="s">
        <v>8</v>
      </c>
      <c r="B172" s="37" t="s">
        <v>13</v>
      </c>
      <c r="C172" s="37" t="s">
        <v>41</v>
      </c>
      <c r="D172" s="35">
        <v>9000090070</v>
      </c>
      <c r="E172" s="35">
        <v>830</v>
      </c>
      <c r="F172" s="35">
        <v>1</v>
      </c>
      <c r="G172" s="40">
        <v>41.5</v>
      </c>
      <c r="H172" s="40">
        <v>1736.2336499999999</v>
      </c>
      <c r="I172" s="40">
        <v>5</v>
      </c>
      <c r="J172" s="40">
        <v>5</v>
      </c>
      <c r="K172" s="40">
        <v>5</v>
      </c>
    </row>
    <row r="173" spans="1:256" x14ac:dyDescent="0.25">
      <c r="A173" s="6" t="s">
        <v>22</v>
      </c>
      <c r="B173" s="37" t="s">
        <v>13</v>
      </c>
      <c r="C173" s="37" t="s">
        <v>41</v>
      </c>
      <c r="D173" s="35">
        <v>9000090070</v>
      </c>
      <c r="E173" s="35">
        <v>850</v>
      </c>
      <c r="F173" s="33"/>
      <c r="G173" s="40">
        <f>G174</f>
        <v>50</v>
      </c>
      <c r="H173" s="40" t="e">
        <f>#REF!</f>
        <v>#REF!</v>
      </c>
      <c r="I173" s="40">
        <f>I174</f>
        <v>45</v>
      </c>
      <c r="J173" s="40">
        <f>J174</f>
        <v>45</v>
      </c>
      <c r="K173" s="40">
        <f>K174</f>
        <v>45</v>
      </c>
      <c r="L173" s="42"/>
    </row>
    <row r="174" spans="1:256" x14ac:dyDescent="0.25">
      <c r="A174" s="7" t="s">
        <v>8</v>
      </c>
      <c r="B174" s="37" t="s">
        <v>13</v>
      </c>
      <c r="C174" s="37" t="s">
        <v>41</v>
      </c>
      <c r="D174" s="35">
        <v>9000090070</v>
      </c>
      <c r="E174" s="35">
        <v>850</v>
      </c>
      <c r="F174" s="35">
        <v>1</v>
      </c>
      <c r="G174" s="40">
        <v>50</v>
      </c>
      <c r="H174" s="40">
        <v>1736.2336499999999</v>
      </c>
      <c r="I174" s="40">
        <v>45</v>
      </c>
      <c r="J174" s="40">
        <v>45</v>
      </c>
      <c r="K174" s="40">
        <v>45</v>
      </c>
      <c r="L174" s="42"/>
    </row>
    <row r="175" spans="1:256" s="110" customFormat="1" ht="45" hidden="1" x14ac:dyDescent="0.25">
      <c r="A175" s="29" t="s">
        <v>453</v>
      </c>
      <c r="B175" s="37" t="s">
        <v>13</v>
      </c>
      <c r="C175" s="37" t="s">
        <v>41</v>
      </c>
      <c r="D175" s="35">
        <v>9000090080</v>
      </c>
      <c r="E175" s="33"/>
      <c r="F175" s="33"/>
      <c r="G175" s="40">
        <f t="shared" ref="G175:K177" si="47">G176</f>
        <v>587.1</v>
      </c>
      <c r="H175" s="235">
        <f t="shared" ref="H175:H182" si="48">I175-J175</f>
        <v>0</v>
      </c>
      <c r="I175" s="40">
        <f t="shared" si="47"/>
        <v>0</v>
      </c>
      <c r="J175" s="40">
        <f t="shared" si="47"/>
        <v>0</v>
      </c>
      <c r="K175" s="40">
        <f t="shared" si="47"/>
        <v>0</v>
      </c>
      <c r="M175" s="42"/>
      <c r="N175" s="42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3"/>
      <c r="BP175" s="43"/>
      <c r="BQ175" s="43"/>
      <c r="BR175" s="43"/>
      <c r="BS175" s="43"/>
      <c r="BT175" s="43"/>
      <c r="BU175" s="43"/>
      <c r="BV175" s="43"/>
      <c r="BW175" s="43"/>
      <c r="BX175" s="43"/>
      <c r="BY175" s="43"/>
      <c r="BZ175" s="43"/>
      <c r="CA175" s="43"/>
      <c r="CB175" s="43"/>
      <c r="CC175" s="43"/>
      <c r="CD175" s="43"/>
      <c r="CE175" s="43"/>
      <c r="CF175" s="43"/>
      <c r="CG175" s="43"/>
      <c r="CH175" s="43"/>
      <c r="CI175" s="43"/>
      <c r="CJ175" s="43"/>
      <c r="CK175" s="43"/>
      <c r="CL175" s="43"/>
      <c r="CM175" s="43"/>
      <c r="CN175" s="43"/>
      <c r="CO175" s="43"/>
      <c r="CP175" s="43"/>
      <c r="CQ175" s="43"/>
      <c r="CR175" s="43"/>
      <c r="CS175" s="43"/>
      <c r="CT175" s="43"/>
      <c r="CU175" s="43"/>
      <c r="CV175" s="43"/>
      <c r="CW175" s="43"/>
      <c r="CX175" s="43"/>
      <c r="CY175" s="43"/>
      <c r="CZ175" s="43"/>
      <c r="DA175" s="43"/>
      <c r="DB175" s="43"/>
      <c r="DC175" s="43"/>
      <c r="DD175" s="43"/>
      <c r="DE175" s="43"/>
      <c r="DF175" s="43"/>
      <c r="DG175" s="43"/>
      <c r="DH175" s="43"/>
      <c r="DI175" s="43"/>
      <c r="DJ175" s="43"/>
      <c r="DK175" s="43"/>
      <c r="DL175" s="43"/>
      <c r="DM175" s="43"/>
      <c r="DN175" s="43"/>
      <c r="DO175" s="43"/>
      <c r="DP175" s="43"/>
      <c r="DQ175" s="43"/>
      <c r="DR175" s="43"/>
      <c r="DS175" s="43"/>
      <c r="DT175" s="43"/>
      <c r="DU175" s="43"/>
      <c r="DV175" s="43"/>
      <c r="DW175" s="43"/>
      <c r="DX175" s="43"/>
      <c r="DY175" s="43"/>
      <c r="DZ175" s="43"/>
      <c r="EA175" s="43"/>
      <c r="EB175" s="43"/>
      <c r="EC175" s="43"/>
      <c r="ED175" s="43"/>
      <c r="EE175" s="43"/>
      <c r="EF175" s="43"/>
      <c r="EG175" s="43"/>
      <c r="EH175" s="43"/>
      <c r="EI175" s="43"/>
      <c r="EJ175" s="43"/>
      <c r="EK175" s="43"/>
      <c r="EL175" s="43"/>
      <c r="EM175" s="43"/>
      <c r="EN175" s="43"/>
      <c r="EO175" s="43"/>
      <c r="EP175" s="43"/>
      <c r="EQ175" s="43"/>
      <c r="ER175" s="43"/>
      <c r="ES175" s="43"/>
      <c r="ET175" s="43"/>
      <c r="EU175" s="43"/>
      <c r="EV175" s="43"/>
      <c r="EW175" s="43"/>
      <c r="EX175" s="43"/>
      <c r="EY175" s="43"/>
      <c r="EZ175" s="43"/>
      <c r="FA175" s="43"/>
      <c r="FB175" s="43"/>
      <c r="FC175" s="43"/>
      <c r="FD175" s="43"/>
      <c r="FE175" s="43"/>
      <c r="FF175" s="43"/>
      <c r="FG175" s="43"/>
      <c r="FH175" s="43"/>
      <c r="FI175" s="43"/>
      <c r="FJ175" s="43"/>
      <c r="FK175" s="43"/>
      <c r="FL175" s="43"/>
      <c r="FM175" s="43"/>
      <c r="FN175" s="43"/>
      <c r="FO175" s="43"/>
      <c r="FP175" s="43"/>
      <c r="FQ175" s="43"/>
      <c r="FR175" s="43"/>
      <c r="FS175" s="43"/>
      <c r="FT175" s="43"/>
      <c r="FU175" s="43"/>
      <c r="FV175" s="43"/>
      <c r="FW175" s="43"/>
      <c r="FX175" s="43"/>
      <c r="FY175" s="43"/>
      <c r="FZ175" s="43"/>
      <c r="GA175" s="43"/>
      <c r="GB175" s="43"/>
      <c r="GC175" s="43"/>
      <c r="GD175" s="43"/>
      <c r="GE175" s="43"/>
      <c r="GF175" s="43"/>
      <c r="GG175" s="43"/>
      <c r="GH175" s="43"/>
      <c r="GI175" s="43"/>
      <c r="GJ175" s="43"/>
      <c r="GK175" s="43"/>
      <c r="GL175" s="43"/>
      <c r="GM175" s="43"/>
      <c r="GN175" s="43"/>
      <c r="GO175" s="43"/>
      <c r="GP175" s="43"/>
      <c r="GQ175" s="43"/>
      <c r="GR175" s="43"/>
      <c r="GS175" s="43"/>
      <c r="GT175" s="43"/>
      <c r="GU175" s="43"/>
      <c r="GV175" s="43"/>
      <c r="GW175" s="43"/>
      <c r="GX175" s="43"/>
      <c r="GY175" s="43"/>
      <c r="GZ175" s="43"/>
      <c r="HA175" s="43"/>
      <c r="HB175" s="43"/>
      <c r="HC175" s="43"/>
      <c r="HD175" s="43"/>
      <c r="HE175" s="43"/>
      <c r="HF175" s="43"/>
      <c r="HG175" s="43"/>
      <c r="HH175" s="43"/>
      <c r="HI175" s="43"/>
      <c r="HJ175" s="43"/>
      <c r="HK175" s="43"/>
      <c r="HL175" s="43"/>
      <c r="HM175" s="43"/>
      <c r="HN175" s="43"/>
      <c r="HO175" s="43"/>
      <c r="HP175" s="43"/>
      <c r="HQ175" s="43"/>
      <c r="HR175" s="43"/>
      <c r="HS175" s="43"/>
      <c r="HT175" s="43"/>
      <c r="HU175" s="43"/>
      <c r="HV175" s="43"/>
      <c r="HW175" s="43"/>
      <c r="HX175" s="43"/>
      <c r="HY175" s="43"/>
      <c r="HZ175" s="43"/>
      <c r="IA175" s="43"/>
      <c r="IB175" s="43"/>
      <c r="IC175" s="43"/>
      <c r="ID175" s="43"/>
      <c r="IE175" s="43"/>
      <c r="IF175" s="43"/>
      <c r="IG175" s="43"/>
      <c r="IH175" s="43"/>
      <c r="II175" s="43"/>
      <c r="IJ175" s="43"/>
      <c r="IK175" s="43"/>
      <c r="IL175" s="43"/>
      <c r="IM175" s="43"/>
      <c r="IN175" s="43"/>
      <c r="IO175" s="43"/>
      <c r="IP175" s="43"/>
      <c r="IQ175" s="43"/>
      <c r="IR175" s="43"/>
      <c r="IS175" s="43"/>
      <c r="IT175" s="43"/>
      <c r="IU175" s="43"/>
      <c r="IV175" s="43"/>
    </row>
    <row r="176" spans="1:256" s="110" customFormat="1" hidden="1" x14ac:dyDescent="0.25">
      <c r="A176" s="6" t="s">
        <v>27</v>
      </c>
      <c r="B176" s="37" t="s">
        <v>13</v>
      </c>
      <c r="C176" s="37" t="s">
        <v>41</v>
      </c>
      <c r="D176" s="35">
        <v>9000090080</v>
      </c>
      <c r="E176" s="35">
        <v>500</v>
      </c>
      <c r="F176" s="33"/>
      <c r="G176" s="40">
        <f t="shared" si="47"/>
        <v>587.1</v>
      </c>
      <c r="H176" s="235">
        <f t="shared" si="48"/>
        <v>0</v>
      </c>
      <c r="I176" s="40">
        <f t="shared" si="47"/>
        <v>0</v>
      </c>
      <c r="J176" s="40">
        <f t="shared" si="47"/>
        <v>0</v>
      </c>
      <c r="K176" s="40">
        <f t="shared" si="47"/>
        <v>0</v>
      </c>
      <c r="M176" s="42"/>
      <c r="N176" s="42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3"/>
      <c r="BS176" s="43"/>
      <c r="BT176" s="43"/>
      <c r="BU176" s="43"/>
      <c r="BV176" s="43"/>
      <c r="BW176" s="43"/>
      <c r="BX176" s="43"/>
      <c r="BY176" s="43"/>
      <c r="BZ176" s="43"/>
      <c r="CA176" s="43"/>
      <c r="CB176" s="43"/>
      <c r="CC176" s="43"/>
      <c r="CD176" s="43"/>
      <c r="CE176" s="43"/>
      <c r="CF176" s="43"/>
      <c r="CG176" s="43"/>
      <c r="CH176" s="43"/>
      <c r="CI176" s="43"/>
      <c r="CJ176" s="43"/>
      <c r="CK176" s="43"/>
      <c r="CL176" s="43"/>
      <c r="CM176" s="43"/>
      <c r="CN176" s="43"/>
      <c r="CO176" s="43"/>
      <c r="CP176" s="43"/>
      <c r="CQ176" s="43"/>
      <c r="CR176" s="43"/>
      <c r="CS176" s="43"/>
      <c r="CT176" s="43"/>
      <c r="CU176" s="43"/>
      <c r="CV176" s="43"/>
      <c r="CW176" s="43"/>
      <c r="CX176" s="43"/>
      <c r="CY176" s="43"/>
      <c r="CZ176" s="43"/>
      <c r="DA176" s="43"/>
      <c r="DB176" s="43"/>
      <c r="DC176" s="43"/>
      <c r="DD176" s="43"/>
      <c r="DE176" s="43"/>
      <c r="DF176" s="43"/>
      <c r="DG176" s="43"/>
      <c r="DH176" s="43"/>
      <c r="DI176" s="43"/>
      <c r="DJ176" s="43"/>
      <c r="DK176" s="43"/>
      <c r="DL176" s="43"/>
      <c r="DM176" s="43"/>
      <c r="DN176" s="43"/>
      <c r="DO176" s="43"/>
      <c r="DP176" s="43"/>
      <c r="DQ176" s="43"/>
      <c r="DR176" s="43"/>
      <c r="DS176" s="43"/>
      <c r="DT176" s="43"/>
      <c r="DU176" s="43"/>
      <c r="DV176" s="43"/>
      <c r="DW176" s="43"/>
      <c r="DX176" s="43"/>
      <c r="DY176" s="43"/>
      <c r="DZ176" s="43"/>
      <c r="EA176" s="43"/>
      <c r="EB176" s="43"/>
      <c r="EC176" s="43"/>
      <c r="ED176" s="43"/>
      <c r="EE176" s="43"/>
      <c r="EF176" s="43"/>
      <c r="EG176" s="43"/>
      <c r="EH176" s="43"/>
      <c r="EI176" s="43"/>
      <c r="EJ176" s="43"/>
      <c r="EK176" s="43"/>
      <c r="EL176" s="43"/>
      <c r="EM176" s="43"/>
      <c r="EN176" s="43"/>
      <c r="EO176" s="43"/>
      <c r="EP176" s="43"/>
      <c r="EQ176" s="43"/>
      <c r="ER176" s="43"/>
      <c r="ES176" s="43"/>
      <c r="ET176" s="43"/>
      <c r="EU176" s="43"/>
      <c r="EV176" s="43"/>
      <c r="EW176" s="43"/>
      <c r="EX176" s="43"/>
      <c r="EY176" s="43"/>
      <c r="EZ176" s="43"/>
      <c r="FA176" s="43"/>
      <c r="FB176" s="43"/>
      <c r="FC176" s="43"/>
      <c r="FD176" s="43"/>
      <c r="FE176" s="43"/>
      <c r="FF176" s="43"/>
      <c r="FG176" s="43"/>
      <c r="FH176" s="43"/>
      <c r="FI176" s="43"/>
      <c r="FJ176" s="43"/>
      <c r="FK176" s="43"/>
      <c r="FL176" s="43"/>
      <c r="FM176" s="43"/>
      <c r="FN176" s="43"/>
      <c r="FO176" s="43"/>
      <c r="FP176" s="43"/>
      <c r="FQ176" s="43"/>
      <c r="FR176" s="43"/>
      <c r="FS176" s="43"/>
      <c r="FT176" s="43"/>
      <c r="FU176" s="43"/>
      <c r="FV176" s="43"/>
      <c r="FW176" s="43"/>
      <c r="FX176" s="43"/>
      <c r="FY176" s="43"/>
      <c r="FZ176" s="43"/>
      <c r="GA176" s="43"/>
      <c r="GB176" s="43"/>
      <c r="GC176" s="43"/>
      <c r="GD176" s="43"/>
      <c r="GE176" s="43"/>
      <c r="GF176" s="43"/>
      <c r="GG176" s="43"/>
      <c r="GH176" s="43"/>
      <c r="GI176" s="43"/>
      <c r="GJ176" s="43"/>
      <c r="GK176" s="43"/>
      <c r="GL176" s="43"/>
      <c r="GM176" s="43"/>
      <c r="GN176" s="43"/>
      <c r="GO176" s="43"/>
      <c r="GP176" s="43"/>
      <c r="GQ176" s="43"/>
      <c r="GR176" s="43"/>
      <c r="GS176" s="43"/>
      <c r="GT176" s="43"/>
      <c r="GU176" s="43"/>
      <c r="GV176" s="43"/>
      <c r="GW176" s="43"/>
      <c r="GX176" s="43"/>
      <c r="GY176" s="43"/>
      <c r="GZ176" s="43"/>
      <c r="HA176" s="43"/>
      <c r="HB176" s="43"/>
      <c r="HC176" s="43"/>
      <c r="HD176" s="43"/>
      <c r="HE176" s="43"/>
      <c r="HF176" s="43"/>
      <c r="HG176" s="43"/>
      <c r="HH176" s="43"/>
      <c r="HI176" s="43"/>
      <c r="HJ176" s="43"/>
      <c r="HK176" s="43"/>
      <c r="HL176" s="43"/>
      <c r="HM176" s="43"/>
      <c r="HN176" s="43"/>
      <c r="HO176" s="43"/>
      <c r="HP176" s="43"/>
      <c r="HQ176" s="43"/>
      <c r="HR176" s="43"/>
      <c r="HS176" s="43"/>
      <c r="HT176" s="43"/>
      <c r="HU176" s="43"/>
      <c r="HV176" s="43"/>
      <c r="HW176" s="43"/>
      <c r="HX176" s="43"/>
      <c r="HY176" s="43"/>
      <c r="HZ176" s="43"/>
      <c r="IA176" s="43"/>
      <c r="IB176" s="43"/>
      <c r="IC176" s="43"/>
      <c r="ID176" s="43"/>
      <c r="IE176" s="43"/>
      <c r="IF176" s="43"/>
      <c r="IG176" s="43"/>
      <c r="IH176" s="43"/>
      <c r="II176" s="43"/>
      <c r="IJ176" s="43"/>
      <c r="IK176" s="43"/>
      <c r="IL176" s="43"/>
      <c r="IM176" s="43"/>
      <c r="IN176" s="43"/>
      <c r="IO176" s="43"/>
      <c r="IP176" s="43"/>
      <c r="IQ176" s="43"/>
      <c r="IR176" s="43"/>
      <c r="IS176" s="43"/>
      <c r="IT176" s="43"/>
      <c r="IU176" s="43"/>
      <c r="IV176" s="43"/>
    </row>
    <row r="177" spans="1:256" s="110" customFormat="1" hidden="1" x14ac:dyDescent="0.25">
      <c r="A177" s="6" t="s">
        <v>35</v>
      </c>
      <c r="B177" s="37" t="s">
        <v>13</v>
      </c>
      <c r="C177" s="37" t="s">
        <v>41</v>
      </c>
      <c r="D177" s="35">
        <v>9000090080</v>
      </c>
      <c r="E177" s="35">
        <v>540</v>
      </c>
      <c r="F177" s="33"/>
      <c r="G177" s="40">
        <f t="shared" si="47"/>
        <v>587.1</v>
      </c>
      <c r="H177" s="235">
        <f t="shared" si="48"/>
        <v>0</v>
      </c>
      <c r="I177" s="40">
        <f t="shared" si="47"/>
        <v>0</v>
      </c>
      <c r="J177" s="40">
        <f t="shared" si="47"/>
        <v>0</v>
      </c>
      <c r="K177" s="40">
        <f t="shared" si="47"/>
        <v>0</v>
      </c>
      <c r="M177" s="42"/>
      <c r="N177" s="42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  <c r="CM177" s="43"/>
      <c r="CN177" s="43"/>
      <c r="CO177" s="43"/>
      <c r="CP177" s="43"/>
      <c r="CQ177" s="43"/>
      <c r="CR177" s="43"/>
      <c r="CS177" s="43"/>
      <c r="CT177" s="43"/>
      <c r="CU177" s="43"/>
      <c r="CV177" s="43"/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43"/>
      <c r="DK177" s="43"/>
      <c r="DL177" s="43"/>
      <c r="DM177" s="43"/>
      <c r="DN177" s="43"/>
      <c r="DO177" s="43"/>
      <c r="DP177" s="43"/>
      <c r="DQ177" s="43"/>
      <c r="DR177" s="43"/>
      <c r="DS177" s="43"/>
      <c r="DT177" s="43"/>
      <c r="DU177" s="43"/>
      <c r="DV177" s="43"/>
      <c r="DW177" s="43"/>
      <c r="DX177" s="43"/>
      <c r="DY177" s="43"/>
      <c r="DZ177" s="43"/>
      <c r="EA177" s="43"/>
      <c r="EB177" s="43"/>
      <c r="EC177" s="43"/>
      <c r="ED177" s="43"/>
      <c r="EE177" s="43"/>
      <c r="EF177" s="43"/>
      <c r="EG177" s="43"/>
      <c r="EH177" s="43"/>
      <c r="EI177" s="43"/>
      <c r="EJ177" s="43"/>
      <c r="EK177" s="43"/>
      <c r="EL177" s="43"/>
      <c r="EM177" s="43"/>
      <c r="EN177" s="43"/>
      <c r="EO177" s="43"/>
      <c r="EP177" s="43"/>
      <c r="EQ177" s="43"/>
      <c r="ER177" s="43"/>
      <c r="ES177" s="43"/>
      <c r="ET177" s="43"/>
      <c r="EU177" s="43"/>
      <c r="EV177" s="43"/>
      <c r="EW177" s="43"/>
      <c r="EX177" s="43"/>
      <c r="EY177" s="43"/>
      <c r="EZ177" s="43"/>
      <c r="FA177" s="43"/>
      <c r="FB177" s="43"/>
      <c r="FC177" s="43"/>
      <c r="FD177" s="43"/>
      <c r="FE177" s="43"/>
      <c r="FF177" s="43"/>
      <c r="FG177" s="43"/>
      <c r="FH177" s="43"/>
      <c r="FI177" s="43"/>
      <c r="FJ177" s="43"/>
      <c r="FK177" s="43"/>
      <c r="FL177" s="43"/>
      <c r="FM177" s="43"/>
      <c r="FN177" s="43"/>
      <c r="FO177" s="43"/>
      <c r="FP177" s="43"/>
      <c r="FQ177" s="43"/>
      <c r="FR177" s="43"/>
      <c r="FS177" s="43"/>
      <c r="FT177" s="43"/>
      <c r="FU177" s="43"/>
      <c r="FV177" s="43"/>
      <c r="FW177" s="43"/>
      <c r="FX177" s="43"/>
      <c r="FY177" s="43"/>
      <c r="FZ177" s="43"/>
      <c r="GA177" s="43"/>
      <c r="GB177" s="43"/>
      <c r="GC177" s="43"/>
      <c r="GD177" s="43"/>
      <c r="GE177" s="43"/>
      <c r="GF177" s="43"/>
      <c r="GG177" s="43"/>
      <c r="GH177" s="43"/>
      <c r="GI177" s="43"/>
      <c r="GJ177" s="43"/>
      <c r="GK177" s="43"/>
      <c r="GL177" s="43"/>
      <c r="GM177" s="43"/>
      <c r="GN177" s="43"/>
      <c r="GO177" s="43"/>
      <c r="GP177" s="43"/>
      <c r="GQ177" s="43"/>
      <c r="GR177" s="43"/>
      <c r="GS177" s="43"/>
      <c r="GT177" s="43"/>
      <c r="GU177" s="43"/>
      <c r="GV177" s="43"/>
      <c r="GW177" s="43"/>
      <c r="GX177" s="43"/>
      <c r="GY177" s="43"/>
      <c r="GZ177" s="43"/>
      <c r="HA177" s="43"/>
      <c r="HB177" s="43"/>
      <c r="HC177" s="43"/>
      <c r="HD177" s="43"/>
      <c r="HE177" s="43"/>
      <c r="HF177" s="43"/>
      <c r="HG177" s="43"/>
      <c r="HH177" s="43"/>
      <c r="HI177" s="43"/>
      <c r="HJ177" s="43"/>
      <c r="HK177" s="43"/>
      <c r="HL177" s="43"/>
      <c r="HM177" s="43"/>
      <c r="HN177" s="43"/>
      <c r="HO177" s="43"/>
      <c r="HP177" s="43"/>
      <c r="HQ177" s="43"/>
      <c r="HR177" s="43"/>
      <c r="HS177" s="43"/>
      <c r="HT177" s="43"/>
      <c r="HU177" s="43"/>
      <c r="HV177" s="43"/>
      <c r="HW177" s="43"/>
      <c r="HX177" s="43"/>
      <c r="HY177" s="43"/>
      <c r="HZ177" s="43"/>
      <c r="IA177" s="43"/>
      <c r="IB177" s="43"/>
      <c r="IC177" s="43"/>
      <c r="ID177" s="43"/>
      <c r="IE177" s="43"/>
      <c r="IF177" s="43"/>
      <c r="IG177" s="43"/>
      <c r="IH177" s="43"/>
      <c r="II177" s="43"/>
      <c r="IJ177" s="43"/>
      <c r="IK177" s="43"/>
      <c r="IL177" s="43"/>
      <c r="IM177" s="43"/>
      <c r="IN177" s="43"/>
      <c r="IO177" s="43"/>
      <c r="IP177" s="43"/>
      <c r="IQ177" s="43"/>
      <c r="IR177" s="43"/>
      <c r="IS177" s="43"/>
      <c r="IT177" s="43"/>
      <c r="IU177" s="43"/>
      <c r="IV177" s="43"/>
    </row>
    <row r="178" spans="1:256" s="110" customFormat="1" hidden="1" x14ac:dyDescent="0.25">
      <c r="A178" s="166" t="s">
        <v>8</v>
      </c>
      <c r="B178" s="37" t="s">
        <v>13</v>
      </c>
      <c r="C178" s="37" t="s">
        <v>41</v>
      </c>
      <c r="D178" s="35">
        <v>9000090080</v>
      </c>
      <c r="E178" s="33">
        <v>540</v>
      </c>
      <c r="F178" s="33">
        <v>1</v>
      </c>
      <c r="G178" s="108">
        <v>587.1</v>
      </c>
      <c r="H178" s="167">
        <f t="shared" si="48"/>
        <v>0</v>
      </c>
      <c r="I178" s="108">
        <v>0</v>
      </c>
      <c r="J178" s="108">
        <v>0</v>
      </c>
      <c r="K178" s="108">
        <v>0</v>
      </c>
      <c r="M178" s="109"/>
      <c r="N178" s="109"/>
    </row>
    <row r="179" spans="1:256" s="110" customFormat="1" ht="117.75" hidden="1" customHeight="1" x14ac:dyDescent="0.25">
      <c r="A179" s="29" t="s">
        <v>529</v>
      </c>
      <c r="B179" s="37" t="s">
        <v>13</v>
      </c>
      <c r="C179" s="37" t="s">
        <v>41</v>
      </c>
      <c r="D179" s="35">
        <v>9000056940</v>
      </c>
      <c r="E179" s="33"/>
      <c r="F179" s="33"/>
      <c r="G179" s="40">
        <f>G180</f>
        <v>587.1</v>
      </c>
      <c r="H179" s="235">
        <f t="shared" si="48"/>
        <v>0</v>
      </c>
      <c r="I179" s="40">
        <f t="shared" ref="I179:K181" si="49">I180</f>
        <v>0</v>
      </c>
      <c r="J179" s="40">
        <f t="shared" si="49"/>
        <v>0</v>
      </c>
      <c r="K179" s="40">
        <f t="shared" si="49"/>
        <v>0</v>
      </c>
      <c r="M179" s="42"/>
      <c r="N179" s="42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3"/>
      <c r="BX179" s="43"/>
      <c r="BY179" s="43"/>
      <c r="BZ179" s="43"/>
      <c r="CA179" s="43"/>
      <c r="CB179" s="43"/>
      <c r="CC179" s="43"/>
      <c r="CD179" s="43"/>
      <c r="CE179" s="43"/>
      <c r="CF179" s="43"/>
      <c r="CG179" s="43"/>
      <c r="CH179" s="43"/>
      <c r="CI179" s="43"/>
      <c r="CJ179" s="43"/>
      <c r="CK179" s="43"/>
      <c r="CL179" s="43"/>
      <c r="CM179" s="43"/>
      <c r="CN179" s="43"/>
      <c r="CO179" s="43"/>
      <c r="CP179" s="43"/>
      <c r="CQ179" s="43"/>
      <c r="CR179" s="43"/>
      <c r="CS179" s="43"/>
      <c r="CT179" s="43"/>
      <c r="CU179" s="43"/>
      <c r="CV179" s="43"/>
      <c r="CW179" s="43"/>
      <c r="CX179" s="43"/>
      <c r="CY179" s="43"/>
      <c r="CZ179" s="43"/>
      <c r="DA179" s="43"/>
      <c r="DB179" s="43"/>
      <c r="DC179" s="43"/>
      <c r="DD179" s="43"/>
      <c r="DE179" s="43"/>
      <c r="DF179" s="43"/>
      <c r="DG179" s="43"/>
      <c r="DH179" s="43"/>
      <c r="DI179" s="43"/>
      <c r="DJ179" s="43"/>
      <c r="DK179" s="43"/>
      <c r="DL179" s="43"/>
      <c r="DM179" s="43"/>
      <c r="DN179" s="43"/>
      <c r="DO179" s="43"/>
      <c r="DP179" s="43"/>
      <c r="DQ179" s="43"/>
      <c r="DR179" s="43"/>
      <c r="DS179" s="43"/>
      <c r="DT179" s="43"/>
      <c r="DU179" s="43"/>
      <c r="DV179" s="43"/>
      <c r="DW179" s="43"/>
      <c r="DX179" s="43"/>
      <c r="DY179" s="43"/>
      <c r="DZ179" s="43"/>
      <c r="EA179" s="43"/>
      <c r="EB179" s="43"/>
      <c r="EC179" s="43"/>
      <c r="ED179" s="43"/>
      <c r="EE179" s="43"/>
      <c r="EF179" s="43"/>
      <c r="EG179" s="43"/>
      <c r="EH179" s="43"/>
      <c r="EI179" s="43"/>
      <c r="EJ179" s="43"/>
      <c r="EK179" s="43"/>
      <c r="EL179" s="43"/>
      <c r="EM179" s="43"/>
      <c r="EN179" s="43"/>
      <c r="EO179" s="43"/>
      <c r="EP179" s="43"/>
      <c r="EQ179" s="43"/>
      <c r="ER179" s="43"/>
      <c r="ES179" s="43"/>
      <c r="ET179" s="43"/>
      <c r="EU179" s="43"/>
      <c r="EV179" s="43"/>
      <c r="EW179" s="43"/>
      <c r="EX179" s="43"/>
      <c r="EY179" s="43"/>
      <c r="EZ179" s="43"/>
      <c r="FA179" s="43"/>
      <c r="FB179" s="43"/>
      <c r="FC179" s="43"/>
      <c r="FD179" s="43"/>
      <c r="FE179" s="43"/>
      <c r="FF179" s="43"/>
      <c r="FG179" s="43"/>
      <c r="FH179" s="43"/>
      <c r="FI179" s="43"/>
      <c r="FJ179" s="43"/>
      <c r="FK179" s="43"/>
      <c r="FL179" s="43"/>
      <c r="FM179" s="43"/>
      <c r="FN179" s="43"/>
      <c r="FO179" s="43"/>
      <c r="FP179" s="43"/>
      <c r="FQ179" s="43"/>
      <c r="FR179" s="43"/>
      <c r="FS179" s="43"/>
      <c r="FT179" s="43"/>
      <c r="FU179" s="43"/>
      <c r="FV179" s="43"/>
      <c r="FW179" s="43"/>
      <c r="FX179" s="43"/>
      <c r="FY179" s="43"/>
      <c r="FZ179" s="43"/>
      <c r="GA179" s="43"/>
      <c r="GB179" s="43"/>
      <c r="GC179" s="43"/>
      <c r="GD179" s="43"/>
      <c r="GE179" s="43"/>
      <c r="GF179" s="43"/>
      <c r="GG179" s="43"/>
      <c r="GH179" s="43"/>
      <c r="GI179" s="43"/>
      <c r="GJ179" s="43"/>
      <c r="GK179" s="43"/>
      <c r="GL179" s="43"/>
      <c r="GM179" s="43"/>
      <c r="GN179" s="43"/>
      <c r="GO179" s="43"/>
      <c r="GP179" s="43"/>
      <c r="GQ179" s="43"/>
      <c r="GR179" s="43"/>
      <c r="GS179" s="43"/>
      <c r="GT179" s="43"/>
      <c r="GU179" s="43"/>
      <c r="GV179" s="43"/>
      <c r="GW179" s="43"/>
      <c r="GX179" s="43"/>
      <c r="GY179" s="43"/>
      <c r="GZ179" s="43"/>
      <c r="HA179" s="43"/>
      <c r="HB179" s="43"/>
      <c r="HC179" s="43"/>
      <c r="HD179" s="43"/>
      <c r="HE179" s="43"/>
      <c r="HF179" s="43"/>
      <c r="HG179" s="43"/>
      <c r="HH179" s="43"/>
      <c r="HI179" s="43"/>
      <c r="HJ179" s="43"/>
      <c r="HK179" s="43"/>
      <c r="HL179" s="43"/>
      <c r="HM179" s="43"/>
      <c r="HN179" s="43"/>
      <c r="HO179" s="43"/>
      <c r="HP179" s="43"/>
      <c r="HQ179" s="43"/>
      <c r="HR179" s="43"/>
      <c r="HS179" s="43"/>
      <c r="HT179" s="43"/>
      <c r="HU179" s="43"/>
      <c r="HV179" s="43"/>
      <c r="HW179" s="43"/>
      <c r="HX179" s="43"/>
      <c r="HY179" s="43"/>
      <c r="HZ179" s="43"/>
      <c r="IA179" s="43"/>
      <c r="IB179" s="43"/>
      <c r="IC179" s="43"/>
      <c r="ID179" s="43"/>
      <c r="IE179" s="43"/>
      <c r="IF179" s="43"/>
      <c r="IG179" s="43"/>
      <c r="IH179" s="43"/>
      <c r="II179" s="43"/>
      <c r="IJ179" s="43"/>
      <c r="IK179" s="43"/>
      <c r="IL179" s="43"/>
      <c r="IM179" s="43"/>
      <c r="IN179" s="43"/>
      <c r="IO179" s="43"/>
      <c r="IP179" s="43"/>
      <c r="IQ179" s="43"/>
      <c r="IR179" s="43"/>
      <c r="IS179" s="43"/>
      <c r="IT179" s="43"/>
      <c r="IU179" s="43"/>
      <c r="IV179" s="43"/>
    </row>
    <row r="180" spans="1:256" s="110" customFormat="1" hidden="1" x14ac:dyDescent="0.25">
      <c r="A180" s="6" t="s">
        <v>27</v>
      </c>
      <c r="B180" s="37" t="s">
        <v>13</v>
      </c>
      <c r="C180" s="37" t="s">
        <v>41</v>
      </c>
      <c r="D180" s="35">
        <v>9000056940</v>
      </c>
      <c r="E180" s="35">
        <v>500</v>
      </c>
      <c r="F180" s="33"/>
      <c r="G180" s="40">
        <f>G181</f>
        <v>587.1</v>
      </c>
      <c r="H180" s="235">
        <f t="shared" si="48"/>
        <v>0</v>
      </c>
      <c r="I180" s="40">
        <f t="shared" si="49"/>
        <v>0</v>
      </c>
      <c r="J180" s="40">
        <f t="shared" si="49"/>
        <v>0</v>
      </c>
      <c r="K180" s="40">
        <f t="shared" si="49"/>
        <v>0</v>
      </c>
      <c r="M180" s="42"/>
      <c r="N180" s="42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3"/>
      <c r="BX180" s="43"/>
      <c r="BY180" s="43"/>
      <c r="BZ180" s="43"/>
      <c r="CA180" s="43"/>
      <c r="CB180" s="43"/>
      <c r="CC180" s="43"/>
      <c r="CD180" s="43"/>
      <c r="CE180" s="43"/>
      <c r="CF180" s="43"/>
      <c r="CG180" s="43"/>
      <c r="CH180" s="43"/>
      <c r="CI180" s="43"/>
      <c r="CJ180" s="43"/>
      <c r="CK180" s="43"/>
      <c r="CL180" s="43"/>
      <c r="CM180" s="43"/>
      <c r="CN180" s="43"/>
      <c r="CO180" s="43"/>
      <c r="CP180" s="43"/>
      <c r="CQ180" s="43"/>
      <c r="CR180" s="43"/>
      <c r="CS180" s="43"/>
      <c r="CT180" s="43"/>
      <c r="CU180" s="43"/>
      <c r="CV180" s="43"/>
      <c r="CW180" s="43"/>
      <c r="CX180" s="43"/>
      <c r="CY180" s="43"/>
      <c r="CZ180" s="43"/>
      <c r="DA180" s="43"/>
      <c r="DB180" s="43"/>
      <c r="DC180" s="43"/>
      <c r="DD180" s="43"/>
      <c r="DE180" s="43"/>
      <c r="DF180" s="43"/>
      <c r="DG180" s="43"/>
      <c r="DH180" s="43"/>
      <c r="DI180" s="43"/>
      <c r="DJ180" s="43"/>
      <c r="DK180" s="43"/>
      <c r="DL180" s="43"/>
      <c r="DM180" s="43"/>
      <c r="DN180" s="43"/>
      <c r="DO180" s="43"/>
      <c r="DP180" s="43"/>
      <c r="DQ180" s="43"/>
      <c r="DR180" s="43"/>
      <c r="DS180" s="43"/>
      <c r="DT180" s="43"/>
      <c r="DU180" s="43"/>
      <c r="DV180" s="43"/>
      <c r="DW180" s="43"/>
      <c r="DX180" s="43"/>
      <c r="DY180" s="43"/>
      <c r="DZ180" s="43"/>
      <c r="EA180" s="43"/>
      <c r="EB180" s="43"/>
      <c r="EC180" s="43"/>
      <c r="ED180" s="43"/>
      <c r="EE180" s="43"/>
      <c r="EF180" s="43"/>
      <c r="EG180" s="43"/>
      <c r="EH180" s="43"/>
      <c r="EI180" s="43"/>
      <c r="EJ180" s="43"/>
      <c r="EK180" s="43"/>
      <c r="EL180" s="43"/>
      <c r="EM180" s="43"/>
      <c r="EN180" s="43"/>
      <c r="EO180" s="43"/>
      <c r="EP180" s="43"/>
      <c r="EQ180" s="43"/>
      <c r="ER180" s="43"/>
      <c r="ES180" s="43"/>
      <c r="ET180" s="43"/>
      <c r="EU180" s="43"/>
      <c r="EV180" s="43"/>
      <c r="EW180" s="43"/>
      <c r="EX180" s="43"/>
      <c r="EY180" s="43"/>
      <c r="EZ180" s="43"/>
      <c r="FA180" s="43"/>
      <c r="FB180" s="43"/>
      <c r="FC180" s="43"/>
      <c r="FD180" s="43"/>
      <c r="FE180" s="43"/>
      <c r="FF180" s="43"/>
      <c r="FG180" s="43"/>
      <c r="FH180" s="43"/>
      <c r="FI180" s="43"/>
      <c r="FJ180" s="43"/>
      <c r="FK180" s="43"/>
      <c r="FL180" s="43"/>
      <c r="FM180" s="43"/>
      <c r="FN180" s="43"/>
      <c r="FO180" s="43"/>
      <c r="FP180" s="43"/>
      <c r="FQ180" s="43"/>
      <c r="FR180" s="43"/>
      <c r="FS180" s="43"/>
      <c r="FT180" s="43"/>
      <c r="FU180" s="43"/>
      <c r="FV180" s="43"/>
      <c r="FW180" s="43"/>
      <c r="FX180" s="43"/>
      <c r="FY180" s="43"/>
      <c r="FZ180" s="43"/>
      <c r="GA180" s="43"/>
      <c r="GB180" s="43"/>
      <c r="GC180" s="43"/>
      <c r="GD180" s="43"/>
      <c r="GE180" s="43"/>
      <c r="GF180" s="43"/>
      <c r="GG180" s="43"/>
      <c r="GH180" s="43"/>
      <c r="GI180" s="43"/>
      <c r="GJ180" s="43"/>
      <c r="GK180" s="43"/>
      <c r="GL180" s="43"/>
      <c r="GM180" s="43"/>
      <c r="GN180" s="43"/>
      <c r="GO180" s="43"/>
      <c r="GP180" s="43"/>
      <c r="GQ180" s="43"/>
      <c r="GR180" s="43"/>
      <c r="GS180" s="43"/>
      <c r="GT180" s="43"/>
      <c r="GU180" s="43"/>
      <c r="GV180" s="43"/>
      <c r="GW180" s="43"/>
      <c r="GX180" s="43"/>
      <c r="GY180" s="43"/>
      <c r="GZ180" s="43"/>
      <c r="HA180" s="43"/>
      <c r="HB180" s="43"/>
      <c r="HC180" s="43"/>
      <c r="HD180" s="43"/>
      <c r="HE180" s="43"/>
      <c r="HF180" s="43"/>
      <c r="HG180" s="43"/>
      <c r="HH180" s="43"/>
      <c r="HI180" s="43"/>
      <c r="HJ180" s="43"/>
      <c r="HK180" s="43"/>
      <c r="HL180" s="43"/>
      <c r="HM180" s="43"/>
      <c r="HN180" s="43"/>
      <c r="HO180" s="43"/>
      <c r="HP180" s="43"/>
      <c r="HQ180" s="43"/>
      <c r="HR180" s="43"/>
      <c r="HS180" s="43"/>
      <c r="HT180" s="43"/>
      <c r="HU180" s="43"/>
      <c r="HV180" s="43"/>
      <c r="HW180" s="43"/>
      <c r="HX180" s="43"/>
      <c r="HY180" s="43"/>
      <c r="HZ180" s="43"/>
      <c r="IA180" s="43"/>
      <c r="IB180" s="43"/>
      <c r="IC180" s="43"/>
      <c r="ID180" s="43"/>
      <c r="IE180" s="43"/>
      <c r="IF180" s="43"/>
      <c r="IG180" s="43"/>
      <c r="IH180" s="43"/>
      <c r="II180" s="43"/>
      <c r="IJ180" s="43"/>
      <c r="IK180" s="43"/>
      <c r="IL180" s="43"/>
      <c r="IM180" s="43"/>
      <c r="IN180" s="43"/>
      <c r="IO180" s="43"/>
      <c r="IP180" s="43"/>
      <c r="IQ180" s="43"/>
      <c r="IR180" s="43"/>
      <c r="IS180" s="43"/>
      <c r="IT180" s="43"/>
      <c r="IU180" s="43"/>
      <c r="IV180" s="43"/>
    </row>
    <row r="181" spans="1:256" s="110" customFormat="1" hidden="1" x14ac:dyDescent="0.25">
      <c r="A181" s="6" t="s">
        <v>35</v>
      </c>
      <c r="B181" s="37" t="s">
        <v>13</v>
      </c>
      <c r="C181" s="37" t="s">
        <v>41</v>
      </c>
      <c r="D181" s="35">
        <v>9000056940</v>
      </c>
      <c r="E181" s="35">
        <v>540</v>
      </c>
      <c r="F181" s="33"/>
      <c r="G181" s="40">
        <f>G182</f>
        <v>587.1</v>
      </c>
      <c r="H181" s="235">
        <f t="shared" si="48"/>
        <v>0</v>
      </c>
      <c r="I181" s="40">
        <f t="shared" si="49"/>
        <v>0</v>
      </c>
      <c r="J181" s="40">
        <f t="shared" si="49"/>
        <v>0</v>
      </c>
      <c r="K181" s="40">
        <f t="shared" si="49"/>
        <v>0</v>
      </c>
      <c r="M181" s="42"/>
      <c r="N181" s="42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3"/>
      <c r="CD181" s="43"/>
      <c r="CE181" s="43"/>
      <c r="CF181" s="43"/>
      <c r="CG181" s="43"/>
      <c r="CH181" s="43"/>
      <c r="CI181" s="43"/>
      <c r="CJ181" s="43"/>
      <c r="CK181" s="43"/>
      <c r="CL181" s="43"/>
      <c r="CM181" s="43"/>
      <c r="CN181" s="43"/>
      <c r="CO181" s="43"/>
      <c r="CP181" s="43"/>
      <c r="CQ181" s="43"/>
      <c r="CR181" s="43"/>
      <c r="CS181" s="43"/>
      <c r="CT181" s="43"/>
      <c r="CU181" s="43"/>
      <c r="CV181" s="43"/>
      <c r="CW181" s="43"/>
      <c r="CX181" s="43"/>
      <c r="CY181" s="43"/>
      <c r="CZ181" s="43"/>
      <c r="DA181" s="43"/>
      <c r="DB181" s="43"/>
      <c r="DC181" s="43"/>
      <c r="DD181" s="43"/>
      <c r="DE181" s="43"/>
      <c r="DF181" s="43"/>
      <c r="DG181" s="43"/>
      <c r="DH181" s="43"/>
      <c r="DI181" s="43"/>
      <c r="DJ181" s="43"/>
      <c r="DK181" s="43"/>
      <c r="DL181" s="43"/>
      <c r="DM181" s="43"/>
      <c r="DN181" s="43"/>
      <c r="DO181" s="43"/>
      <c r="DP181" s="43"/>
      <c r="DQ181" s="43"/>
      <c r="DR181" s="43"/>
      <c r="DS181" s="43"/>
      <c r="DT181" s="43"/>
      <c r="DU181" s="43"/>
      <c r="DV181" s="43"/>
      <c r="DW181" s="43"/>
      <c r="DX181" s="43"/>
      <c r="DY181" s="43"/>
      <c r="DZ181" s="43"/>
      <c r="EA181" s="43"/>
      <c r="EB181" s="43"/>
      <c r="EC181" s="43"/>
      <c r="ED181" s="43"/>
      <c r="EE181" s="43"/>
      <c r="EF181" s="43"/>
      <c r="EG181" s="43"/>
      <c r="EH181" s="43"/>
      <c r="EI181" s="43"/>
      <c r="EJ181" s="43"/>
      <c r="EK181" s="43"/>
      <c r="EL181" s="43"/>
      <c r="EM181" s="43"/>
      <c r="EN181" s="43"/>
      <c r="EO181" s="43"/>
      <c r="EP181" s="43"/>
      <c r="EQ181" s="43"/>
      <c r="ER181" s="43"/>
      <c r="ES181" s="43"/>
      <c r="ET181" s="43"/>
      <c r="EU181" s="43"/>
      <c r="EV181" s="43"/>
      <c r="EW181" s="43"/>
      <c r="EX181" s="43"/>
      <c r="EY181" s="43"/>
      <c r="EZ181" s="43"/>
      <c r="FA181" s="43"/>
      <c r="FB181" s="43"/>
      <c r="FC181" s="43"/>
      <c r="FD181" s="43"/>
      <c r="FE181" s="43"/>
      <c r="FF181" s="43"/>
      <c r="FG181" s="43"/>
      <c r="FH181" s="43"/>
      <c r="FI181" s="43"/>
      <c r="FJ181" s="43"/>
      <c r="FK181" s="43"/>
      <c r="FL181" s="43"/>
      <c r="FM181" s="43"/>
      <c r="FN181" s="43"/>
      <c r="FO181" s="43"/>
      <c r="FP181" s="43"/>
      <c r="FQ181" s="43"/>
      <c r="FR181" s="43"/>
      <c r="FS181" s="43"/>
      <c r="FT181" s="43"/>
      <c r="FU181" s="43"/>
      <c r="FV181" s="43"/>
      <c r="FW181" s="43"/>
      <c r="FX181" s="43"/>
      <c r="FY181" s="43"/>
      <c r="FZ181" s="43"/>
      <c r="GA181" s="43"/>
      <c r="GB181" s="43"/>
      <c r="GC181" s="43"/>
      <c r="GD181" s="43"/>
      <c r="GE181" s="43"/>
      <c r="GF181" s="43"/>
      <c r="GG181" s="43"/>
      <c r="GH181" s="43"/>
      <c r="GI181" s="43"/>
      <c r="GJ181" s="43"/>
      <c r="GK181" s="43"/>
      <c r="GL181" s="43"/>
      <c r="GM181" s="43"/>
      <c r="GN181" s="43"/>
      <c r="GO181" s="43"/>
      <c r="GP181" s="43"/>
      <c r="GQ181" s="43"/>
      <c r="GR181" s="43"/>
      <c r="GS181" s="43"/>
      <c r="GT181" s="43"/>
      <c r="GU181" s="43"/>
      <c r="GV181" s="43"/>
      <c r="GW181" s="43"/>
      <c r="GX181" s="43"/>
      <c r="GY181" s="43"/>
      <c r="GZ181" s="43"/>
      <c r="HA181" s="43"/>
      <c r="HB181" s="43"/>
      <c r="HC181" s="43"/>
      <c r="HD181" s="43"/>
      <c r="HE181" s="43"/>
      <c r="HF181" s="43"/>
      <c r="HG181" s="43"/>
      <c r="HH181" s="43"/>
      <c r="HI181" s="43"/>
      <c r="HJ181" s="43"/>
      <c r="HK181" s="43"/>
      <c r="HL181" s="43"/>
      <c r="HM181" s="43"/>
      <c r="HN181" s="43"/>
      <c r="HO181" s="43"/>
      <c r="HP181" s="43"/>
      <c r="HQ181" s="43"/>
      <c r="HR181" s="43"/>
      <c r="HS181" s="43"/>
      <c r="HT181" s="43"/>
      <c r="HU181" s="43"/>
      <c r="HV181" s="43"/>
      <c r="HW181" s="43"/>
      <c r="HX181" s="43"/>
      <c r="HY181" s="43"/>
      <c r="HZ181" s="43"/>
      <c r="IA181" s="43"/>
      <c r="IB181" s="43"/>
      <c r="IC181" s="43"/>
      <c r="ID181" s="43"/>
      <c r="IE181" s="43"/>
      <c r="IF181" s="43"/>
      <c r="IG181" s="43"/>
      <c r="IH181" s="43"/>
      <c r="II181" s="43"/>
      <c r="IJ181" s="43"/>
      <c r="IK181" s="43"/>
      <c r="IL181" s="43"/>
      <c r="IM181" s="43"/>
      <c r="IN181" s="43"/>
      <c r="IO181" s="43"/>
      <c r="IP181" s="43"/>
      <c r="IQ181" s="43"/>
      <c r="IR181" s="43"/>
      <c r="IS181" s="43"/>
      <c r="IT181" s="43"/>
      <c r="IU181" s="43"/>
      <c r="IV181" s="43"/>
    </row>
    <row r="182" spans="1:256" s="110" customFormat="1" hidden="1" x14ac:dyDescent="0.25">
      <c r="A182" s="166" t="s">
        <v>9</v>
      </c>
      <c r="B182" s="37" t="s">
        <v>13</v>
      </c>
      <c r="C182" s="37" t="s">
        <v>41</v>
      </c>
      <c r="D182" s="35">
        <v>9000056940</v>
      </c>
      <c r="E182" s="33">
        <v>540</v>
      </c>
      <c r="F182" s="33">
        <v>2</v>
      </c>
      <c r="G182" s="108">
        <v>587.1</v>
      </c>
      <c r="H182" s="167">
        <f t="shared" si="48"/>
        <v>0</v>
      </c>
      <c r="I182" s="108">
        <v>0</v>
      </c>
      <c r="J182" s="108"/>
      <c r="K182" s="108"/>
      <c r="M182" s="109"/>
      <c r="N182" s="109"/>
    </row>
    <row r="183" spans="1:256" ht="45" x14ac:dyDescent="0.25">
      <c r="A183" s="31" t="s">
        <v>476</v>
      </c>
      <c r="B183" s="37" t="s">
        <v>13</v>
      </c>
      <c r="C183" s="37" t="s">
        <v>41</v>
      </c>
      <c r="D183" s="35">
        <v>5600000000</v>
      </c>
      <c r="E183" s="33"/>
      <c r="F183" s="33"/>
      <c r="G183" s="40" t="e">
        <f>#REF!</f>
        <v>#REF!</v>
      </c>
      <c r="H183" s="235">
        <f t="shared" ref="H183:H208" si="50">I183-J183</f>
        <v>7</v>
      </c>
      <c r="I183" s="40">
        <f>I184+I188+I192+I196+I200</f>
        <v>7</v>
      </c>
      <c r="J183" s="40">
        <f>J184+J188+J192</f>
        <v>0</v>
      </c>
      <c r="K183" s="40">
        <f>K184+K188+K192</f>
        <v>0</v>
      </c>
      <c r="M183" s="42"/>
      <c r="N183" s="42"/>
    </row>
    <row r="184" spans="1:256" ht="30" x14ac:dyDescent="0.25">
      <c r="A184" s="31" t="s">
        <v>368</v>
      </c>
      <c r="B184" s="37" t="s">
        <v>13</v>
      </c>
      <c r="C184" s="37" t="s">
        <v>41</v>
      </c>
      <c r="D184" s="35">
        <v>5600191050</v>
      </c>
      <c r="E184" s="33"/>
      <c r="F184" s="33"/>
      <c r="G184" s="40">
        <f>G185</f>
        <v>8</v>
      </c>
      <c r="H184" s="235">
        <f t="shared" si="50"/>
        <v>1</v>
      </c>
      <c r="I184" s="40">
        <f t="shared" ref="I184:K186" si="51">I185</f>
        <v>1</v>
      </c>
      <c r="J184" s="40">
        <f t="shared" si="51"/>
        <v>0</v>
      </c>
      <c r="K184" s="40">
        <f t="shared" si="51"/>
        <v>0</v>
      </c>
      <c r="M184" s="42"/>
      <c r="N184" s="42"/>
    </row>
    <row r="185" spans="1:256" ht="30" x14ac:dyDescent="0.25">
      <c r="A185" s="29" t="s">
        <v>160</v>
      </c>
      <c r="B185" s="37" t="s">
        <v>13</v>
      </c>
      <c r="C185" s="37" t="s">
        <v>41</v>
      </c>
      <c r="D185" s="35">
        <v>5600191050</v>
      </c>
      <c r="E185" s="35">
        <v>200</v>
      </c>
      <c r="F185" s="33"/>
      <c r="G185" s="40">
        <f>G186</f>
        <v>8</v>
      </c>
      <c r="H185" s="235">
        <f t="shared" si="50"/>
        <v>1</v>
      </c>
      <c r="I185" s="40">
        <f t="shared" si="51"/>
        <v>1</v>
      </c>
      <c r="J185" s="40">
        <f t="shared" si="51"/>
        <v>0</v>
      </c>
      <c r="K185" s="40">
        <f t="shared" si="51"/>
        <v>0</v>
      </c>
      <c r="M185" s="42"/>
      <c r="N185" s="42"/>
    </row>
    <row r="186" spans="1:256" ht="30" x14ac:dyDescent="0.25">
      <c r="A186" s="6" t="s">
        <v>20</v>
      </c>
      <c r="B186" s="37" t="s">
        <v>13</v>
      </c>
      <c r="C186" s="37" t="s">
        <v>41</v>
      </c>
      <c r="D186" s="35">
        <v>5600191050</v>
      </c>
      <c r="E186" s="35">
        <v>240</v>
      </c>
      <c r="F186" s="33"/>
      <c r="G186" s="40">
        <f>G187</f>
        <v>8</v>
      </c>
      <c r="H186" s="235">
        <f t="shared" si="50"/>
        <v>1</v>
      </c>
      <c r="I186" s="40">
        <f t="shared" si="51"/>
        <v>1</v>
      </c>
      <c r="J186" s="40">
        <f t="shared" si="51"/>
        <v>0</v>
      </c>
      <c r="K186" s="40">
        <f t="shared" si="51"/>
        <v>0</v>
      </c>
      <c r="M186" s="42"/>
      <c r="N186" s="42"/>
    </row>
    <row r="187" spans="1:256" x14ac:dyDescent="0.25">
      <c r="A187" s="7" t="s">
        <v>8</v>
      </c>
      <c r="B187" s="37" t="s">
        <v>13</v>
      </c>
      <c r="C187" s="37" t="s">
        <v>41</v>
      </c>
      <c r="D187" s="35">
        <v>5600191050</v>
      </c>
      <c r="E187" s="35">
        <v>240</v>
      </c>
      <c r="F187" s="35">
        <v>1</v>
      </c>
      <c r="G187" s="40">
        <v>8</v>
      </c>
      <c r="H187" s="235">
        <f t="shared" si="50"/>
        <v>1</v>
      </c>
      <c r="I187" s="40">
        <v>1</v>
      </c>
      <c r="J187" s="40"/>
      <c r="K187" s="40"/>
      <c r="M187" s="42"/>
      <c r="N187" s="42"/>
    </row>
    <row r="188" spans="1:256" ht="94.5" customHeight="1" x14ac:dyDescent="0.25">
      <c r="A188" s="31" t="s">
        <v>369</v>
      </c>
      <c r="B188" s="37" t="s">
        <v>13</v>
      </c>
      <c r="C188" s="37" t="s">
        <v>41</v>
      </c>
      <c r="D188" s="35">
        <v>5600291050</v>
      </c>
      <c r="E188" s="33"/>
      <c r="F188" s="33"/>
      <c r="G188" s="40">
        <f t="shared" ref="G188:K194" si="52">G189</f>
        <v>8</v>
      </c>
      <c r="H188" s="235">
        <f t="shared" si="50"/>
        <v>1</v>
      </c>
      <c r="I188" s="40">
        <f t="shared" si="52"/>
        <v>1</v>
      </c>
      <c r="J188" s="40">
        <f t="shared" si="52"/>
        <v>0</v>
      </c>
      <c r="K188" s="40">
        <f t="shared" si="52"/>
        <v>0</v>
      </c>
      <c r="M188" s="42"/>
      <c r="N188" s="42"/>
    </row>
    <row r="189" spans="1:256" ht="30" x14ac:dyDescent="0.25">
      <c r="A189" s="29" t="s">
        <v>160</v>
      </c>
      <c r="B189" s="37" t="s">
        <v>13</v>
      </c>
      <c r="C189" s="37" t="s">
        <v>41</v>
      </c>
      <c r="D189" s="35">
        <v>5600291050</v>
      </c>
      <c r="E189" s="35">
        <v>200</v>
      </c>
      <c r="F189" s="33"/>
      <c r="G189" s="40">
        <f t="shared" si="52"/>
        <v>8</v>
      </c>
      <c r="H189" s="235">
        <f t="shared" si="50"/>
        <v>1</v>
      </c>
      <c r="I189" s="40">
        <f t="shared" si="52"/>
        <v>1</v>
      </c>
      <c r="J189" s="40">
        <f t="shared" si="52"/>
        <v>0</v>
      </c>
      <c r="K189" s="40">
        <f t="shared" si="52"/>
        <v>0</v>
      </c>
      <c r="M189" s="42"/>
      <c r="N189" s="42"/>
    </row>
    <row r="190" spans="1:256" ht="30" x14ac:dyDescent="0.25">
      <c r="A190" s="6" t="s">
        <v>20</v>
      </c>
      <c r="B190" s="37" t="s">
        <v>13</v>
      </c>
      <c r="C190" s="37" t="s">
        <v>41</v>
      </c>
      <c r="D190" s="35">
        <v>5600291050</v>
      </c>
      <c r="E190" s="35">
        <v>240</v>
      </c>
      <c r="F190" s="33"/>
      <c r="G190" s="40">
        <f t="shared" si="52"/>
        <v>8</v>
      </c>
      <c r="H190" s="235">
        <f t="shared" si="50"/>
        <v>1</v>
      </c>
      <c r="I190" s="40">
        <f t="shared" si="52"/>
        <v>1</v>
      </c>
      <c r="J190" s="40">
        <f t="shared" si="52"/>
        <v>0</v>
      </c>
      <c r="K190" s="40">
        <f t="shared" si="52"/>
        <v>0</v>
      </c>
      <c r="M190" s="42"/>
      <c r="N190" s="42"/>
    </row>
    <row r="191" spans="1:256" ht="15.75" customHeight="1" x14ac:dyDescent="0.25">
      <c r="A191" s="7" t="s">
        <v>8</v>
      </c>
      <c r="B191" s="37" t="s">
        <v>13</v>
      </c>
      <c r="C191" s="37" t="s">
        <v>41</v>
      </c>
      <c r="D191" s="35">
        <v>5600291050</v>
      </c>
      <c r="E191" s="35">
        <v>240</v>
      </c>
      <c r="F191" s="35">
        <v>1</v>
      </c>
      <c r="G191" s="40">
        <v>8</v>
      </c>
      <c r="H191" s="235">
        <f t="shared" si="50"/>
        <v>1</v>
      </c>
      <c r="I191" s="40">
        <v>1</v>
      </c>
      <c r="J191" s="40"/>
      <c r="K191" s="40"/>
      <c r="M191" s="42"/>
      <c r="N191" s="42"/>
    </row>
    <row r="192" spans="1:256" ht="45" x14ac:dyDescent="0.25">
      <c r="A192" s="114" t="s">
        <v>426</v>
      </c>
      <c r="B192" s="37" t="s">
        <v>13</v>
      </c>
      <c r="C192" s="37" t="s">
        <v>41</v>
      </c>
      <c r="D192" s="35">
        <v>5600391050</v>
      </c>
      <c r="E192" s="33"/>
      <c r="F192" s="33"/>
      <c r="G192" s="40">
        <f t="shared" si="52"/>
        <v>8</v>
      </c>
      <c r="H192" s="235">
        <f>I192-J192</f>
        <v>1</v>
      </c>
      <c r="I192" s="40">
        <f t="shared" si="52"/>
        <v>1</v>
      </c>
      <c r="J192" s="40">
        <f t="shared" si="52"/>
        <v>0</v>
      </c>
      <c r="K192" s="40">
        <f t="shared" si="52"/>
        <v>0</v>
      </c>
      <c r="M192" s="42"/>
      <c r="N192" s="42"/>
    </row>
    <row r="193" spans="1:15" ht="30" x14ac:dyDescent="0.25">
      <c r="A193" s="29" t="s">
        <v>160</v>
      </c>
      <c r="B193" s="37" t="s">
        <v>13</v>
      </c>
      <c r="C193" s="37" t="s">
        <v>41</v>
      </c>
      <c r="D193" s="35">
        <v>5600391050</v>
      </c>
      <c r="E193" s="35">
        <v>200</v>
      </c>
      <c r="F193" s="33"/>
      <c r="G193" s="40">
        <f t="shared" si="52"/>
        <v>8</v>
      </c>
      <c r="H193" s="235">
        <f>I193-J193</f>
        <v>1</v>
      </c>
      <c r="I193" s="40">
        <f t="shared" si="52"/>
        <v>1</v>
      </c>
      <c r="J193" s="40">
        <f t="shared" si="52"/>
        <v>0</v>
      </c>
      <c r="K193" s="40">
        <f t="shared" si="52"/>
        <v>0</v>
      </c>
      <c r="M193" s="42"/>
      <c r="N193" s="42"/>
    </row>
    <row r="194" spans="1:15" ht="30" x14ac:dyDescent="0.25">
      <c r="A194" s="6" t="s">
        <v>20</v>
      </c>
      <c r="B194" s="37" t="s">
        <v>13</v>
      </c>
      <c r="C194" s="37" t="s">
        <v>41</v>
      </c>
      <c r="D194" s="35">
        <v>5600391050</v>
      </c>
      <c r="E194" s="35">
        <v>240</v>
      </c>
      <c r="F194" s="33"/>
      <c r="G194" s="40">
        <f t="shared" si="52"/>
        <v>8</v>
      </c>
      <c r="H194" s="235">
        <f>I194-J194</f>
        <v>1</v>
      </c>
      <c r="I194" s="40">
        <f t="shared" si="52"/>
        <v>1</v>
      </c>
      <c r="J194" s="40">
        <f t="shared" si="52"/>
        <v>0</v>
      </c>
      <c r="K194" s="40">
        <f t="shared" si="52"/>
        <v>0</v>
      </c>
      <c r="M194" s="42"/>
      <c r="N194" s="42"/>
    </row>
    <row r="195" spans="1:15" ht="15.75" customHeight="1" x14ac:dyDescent="0.25">
      <c r="A195" s="7" t="s">
        <v>8</v>
      </c>
      <c r="B195" s="37" t="s">
        <v>13</v>
      </c>
      <c r="C195" s="37" t="s">
        <v>41</v>
      </c>
      <c r="D195" s="35">
        <v>5600391050</v>
      </c>
      <c r="E195" s="35">
        <v>240</v>
      </c>
      <c r="F195" s="35">
        <v>1</v>
      </c>
      <c r="G195" s="40">
        <v>8</v>
      </c>
      <c r="H195" s="235">
        <f>I195-J195</f>
        <v>1</v>
      </c>
      <c r="I195" s="40">
        <v>1</v>
      </c>
      <c r="J195" s="40"/>
      <c r="K195" s="40"/>
      <c r="M195" s="42"/>
      <c r="N195" s="42"/>
    </row>
    <row r="196" spans="1:15" ht="30" x14ac:dyDescent="0.25">
      <c r="A196" s="114" t="s">
        <v>592</v>
      </c>
      <c r="B196" s="37" t="s">
        <v>13</v>
      </c>
      <c r="C196" s="37" t="s">
        <v>41</v>
      </c>
      <c r="D196" s="35">
        <v>5600491050</v>
      </c>
      <c r="E196" s="33"/>
      <c r="F196" s="33"/>
      <c r="G196" s="40">
        <f t="shared" ref="G196:K202" si="53">G197</f>
        <v>8</v>
      </c>
      <c r="H196" s="314" t="e">
        <f>I196-#REF!</f>
        <v>#REF!</v>
      </c>
      <c r="I196" s="40">
        <f t="shared" si="53"/>
        <v>2</v>
      </c>
      <c r="J196" s="40">
        <f t="shared" si="53"/>
        <v>0</v>
      </c>
      <c r="K196" s="40">
        <f t="shared" si="53"/>
        <v>0</v>
      </c>
      <c r="N196" s="42"/>
      <c r="O196" s="42"/>
    </row>
    <row r="197" spans="1:15" ht="30" x14ac:dyDescent="0.25">
      <c r="A197" s="29" t="s">
        <v>160</v>
      </c>
      <c r="B197" s="37" t="s">
        <v>13</v>
      </c>
      <c r="C197" s="37" t="s">
        <v>41</v>
      </c>
      <c r="D197" s="35">
        <v>5600491050</v>
      </c>
      <c r="E197" s="35">
        <v>200</v>
      </c>
      <c r="F197" s="33"/>
      <c r="G197" s="40">
        <f t="shared" si="53"/>
        <v>8</v>
      </c>
      <c r="H197" s="314" t="e">
        <f>I197-#REF!</f>
        <v>#REF!</v>
      </c>
      <c r="I197" s="40">
        <f t="shared" si="53"/>
        <v>2</v>
      </c>
      <c r="J197" s="40">
        <f t="shared" si="53"/>
        <v>0</v>
      </c>
      <c r="K197" s="40">
        <f t="shared" si="53"/>
        <v>0</v>
      </c>
      <c r="N197" s="42"/>
      <c r="O197" s="42"/>
    </row>
    <row r="198" spans="1:15" ht="30" x14ac:dyDescent="0.25">
      <c r="A198" s="6" t="s">
        <v>20</v>
      </c>
      <c r="B198" s="37" t="s">
        <v>13</v>
      </c>
      <c r="C198" s="37" t="s">
        <v>41</v>
      </c>
      <c r="D198" s="35">
        <v>5600491050</v>
      </c>
      <c r="E198" s="35">
        <v>240</v>
      </c>
      <c r="F198" s="33"/>
      <c r="G198" s="40">
        <f t="shared" si="53"/>
        <v>8</v>
      </c>
      <c r="H198" s="314" t="e">
        <f>I198-#REF!</f>
        <v>#REF!</v>
      </c>
      <c r="I198" s="40">
        <f t="shared" si="53"/>
        <v>2</v>
      </c>
      <c r="J198" s="40">
        <f t="shared" si="53"/>
        <v>0</v>
      </c>
      <c r="K198" s="40">
        <f t="shared" si="53"/>
        <v>0</v>
      </c>
      <c r="N198" s="42"/>
      <c r="O198" s="42"/>
    </row>
    <row r="199" spans="1:15" ht="15.75" customHeight="1" x14ac:dyDescent="0.25">
      <c r="A199" s="7" t="s">
        <v>8</v>
      </c>
      <c r="B199" s="37" t="s">
        <v>13</v>
      </c>
      <c r="C199" s="37" t="s">
        <v>41</v>
      </c>
      <c r="D199" s="35">
        <v>5600491050</v>
      </c>
      <c r="E199" s="35">
        <v>240</v>
      </c>
      <c r="F199" s="35">
        <v>1</v>
      </c>
      <c r="G199" s="40">
        <v>8</v>
      </c>
      <c r="H199" s="314" t="e">
        <f>I199-#REF!</f>
        <v>#REF!</v>
      </c>
      <c r="I199" s="40">
        <v>2</v>
      </c>
      <c r="J199" s="40"/>
      <c r="K199" s="40"/>
      <c r="N199" s="42"/>
      <c r="O199" s="42"/>
    </row>
    <row r="200" spans="1:15" ht="30" x14ac:dyDescent="0.25">
      <c r="A200" s="114" t="s">
        <v>593</v>
      </c>
      <c r="B200" s="37" t="s">
        <v>13</v>
      </c>
      <c r="C200" s="37" t="s">
        <v>41</v>
      </c>
      <c r="D200" s="35">
        <v>5600591050</v>
      </c>
      <c r="E200" s="33"/>
      <c r="F200" s="33"/>
      <c r="G200" s="40">
        <f t="shared" si="53"/>
        <v>8</v>
      </c>
      <c r="H200" s="314" t="e">
        <f>I200-#REF!</f>
        <v>#REF!</v>
      </c>
      <c r="I200" s="40">
        <f t="shared" si="53"/>
        <v>2</v>
      </c>
      <c r="J200" s="40">
        <f t="shared" si="53"/>
        <v>0</v>
      </c>
      <c r="K200" s="40">
        <f t="shared" si="53"/>
        <v>0</v>
      </c>
      <c r="N200" s="42"/>
      <c r="O200" s="42"/>
    </row>
    <row r="201" spans="1:15" ht="30" x14ac:dyDescent="0.25">
      <c r="A201" s="29" t="s">
        <v>160</v>
      </c>
      <c r="B201" s="37" t="s">
        <v>13</v>
      </c>
      <c r="C201" s="37" t="s">
        <v>41</v>
      </c>
      <c r="D201" s="35">
        <v>5600591050</v>
      </c>
      <c r="E201" s="35">
        <v>200</v>
      </c>
      <c r="F201" s="33"/>
      <c r="G201" s="40">
        <f t="shared" si="53"/>
        <v>8</v>
      </c>
      <c r="H201" s="314" t="e">
        <f>I201-#REF!</f>
        <v>#REF!</v>
      </c>
      <c r="I201" s="40">
        <f t="shared" si="53"/>
        <v>2</v>
      </c>
      <c r="J201" s="40">
        <f t="shared" si="53"/>
        <v>0</v>
      </c>
      <c r="K201" s="40">
        <f t="shared" si="53"/>
        <v>0</v>
      </c>
      <c r="N201" s="42"/>
      <c r="O201" s="42"/>
    </row>
    <row r="202" spans="1:15" ht="30" x14ac:dyDescent="0.25">
      <c r="A202" s="6" t="s">
        <v>20</v>
      </c>
      <c r="B202" s="37" t="s">
        <v>13</v>
      </c>
      <c r="C202" s="37" t="s">
        <v>41</v>
      </c>
      <c r="D202" s="35">
        <v>5600591050</v>
      </c>
      <c r="E202" s="35">
        <v>240</v>
      </c>
      <c r="F202" s="33"/>
      <c r="G202" s="40">
        <f t="shared" si="53"/>
        <v>8</v>
      </c>
      <c r="H202" s="314" t="e">
        <f>I202-#REF!</f>
        <v>#REF!</v>
      </c>
      <c r="I202" s="40">
        <f t="shared" si="53"/>
        <v>2</v>
      </c>
      <c r="J202" s="40">
        <f t="shared" si="53"/>
        <v>0</v>
      </c>
      <c r="K202" s="40">
        <f t="shared" si="53"/>
        <v>0</v>
      </c>
      <c r="N202" s="42"/>
      <c r="O202" s="42"/>
    </row>
    <row r="203" spans="1:15" ht="15.75" customHeight="1" x14ac:dyDescent="0.25">
      <c r="A203" s="7" t="s">
        <v>8</v>
      </c>
      <c r="B203" s="37" t="s">
        <v>13</v>
      </c>
      <c r="C203" s="37" t="s">
        <v>41</v>
      </c>
      <c r="D203" s="35">
        <v>5600591050</v>
      </c>
      <c r="E203" s="35">
        <v>240</v>
      </c>
      <c r="F203" s="35">
        <v>1</v>
      </c>
      <c r="G203" s="40">
        <v>8</v>
      </c>
      <c r="H203" s="314" t="e">
        <f>I203-#REF!</f>
        <v>#REF!</v>
      </c>
      <c r="I203" s="40">
        <v>2</v>
      </c>
      <c r="J203" s="40"/>
      <c r="K203" s="40"/>
      <c r="N203" s="42"/>
      <c r="O203" s="42"/>
    </row>
    <row r="204" spans="1:15" ht="75" x14ac:dyDescent="0.25">
      <c r="A204" s="112" t="s">
        <v>553</v>
      </c>
      <c r="B204" s="37" t="s">
        <v>13</v>
      </c>
      <c r="C204" s="37" t="s">
        <v>41</v>
      </c>
      <c r="D204" s="35">
        <v>6000000000</v>
      </c>
      <c r="E204" s="33"/>
      <c r="F204" s="33"/>
      <c r="G204" s="40" t="e">
        <f>#REF!</f>
        <v>#REF!</v>
      </c>
      <c r="H204" s="235">
        <f t="shared" si="50"/>
        <v>0</v>
      </c>
      <c r="I204" s="40">
        <f>I205</f>
        <v>5</v>
      </c>
      <c r="J204" s="40">
        <f>J205</f>
        <v>5</v>
      </c>
      <c r="K204" s="40">
        <f>K205</f>
        <v>5</v>
      </c>
      <c r="M204" s="42"/>
      <c r="N204" s="42"/>
    </row>
    <row r="205" spans="1:15" ht="60" x14ac:dyDescent="0.25">
      <c r="A205" s="111" t="s">
        <v>393</v>
      </c>
      <c r="B205" s="37" t="s">
        <v>13</v>
      </c>
      <c r="C205" s="37" t="s">
        <v>41</v>
      </c>
      <c r="D205" s="35">
        <v>6000191060</v>
      </c>
      <c r="E205" s="33"/>
      <c r="F205" s="33"/>
      <c r="G205" s="40">
        <f>G206</f>
        <v>8</v>
      </c>
      <c r="H205" s="235">
        <f t="shared" si="50"/>
        <v>0</v>
      </c>
      <c r="I205" s="40">
        <f t="shared" ref="I205:K207" si="54">I206</f>
        <v>5</v>
      </c>
      <c r="J205" s="40">
        <f t="shared" si="54"/>
        <v>5</v>
      </c>
      <c r="K205" s="40">
        <f t="shared" si="54"/>
        <v>5</v>
      </c>
      <c r="M205" s="42"/>
      <c r="N205" s="42"/>
    </row>
    <row r="206" spans="1:15" ht="30" x14ac:dyDescent="0.25">
      <c r="A206" s="29" t="s">
        <v>160</v>
      </c>
      <c r="B206" s="37" t="s">
        <v>13</v>
      </c>
      <c r="C206" s="37" t="s">
        <v>41</v>
      </c>
      <c r="D206" s="35">
        <v>6000191060</v>
      </c>
      <c r="E206" s="35">
        <v>200</v>
      </c>
      <c r="F206" s="33"/>
      <c r="G206" s="40">
        <f>G207</f>
        <v>8</v>
      </c>
      <c r="H206" s="235">
        <f t="shared" si="50"/>
        <v>0</v>
      </c>
      <c r="I206" s="40">
        <f t="shared" si="54"/>
        <v>5</v>
      </c>
      <c r="J206" s="40">
        <f t="shared" si="54"/>
        <v>5</v>
      </c>
      <c r="K206" s="40">
        <f t="shared" si="54"/>
        <v>5</v>
      </c>
      <c r="M206" s="42"/>
      <c r="N206" s="42"/>
    </row>
    <row r="207" spans="1:15" ht="30" x14ac:dyDescent="0.25">
      <c r="A207" s="6" t="s">
        <v>20</v>
      </c>
      <c r="B207" s="37" t="s">
        <v>13</v>
      </c>
      <c r="C207" s="37" t="s">
        <v>41</v>
      </c>
      <c r="D207" s="35">
        <v>6000191060</v>
      </c>
      <c r="E207" s="35">
        <v>240</v>
      </c>
      <c r="F207" s="33"/>
      <c r="G207" s="40">
        <f>G208</f>
        <v>8</v>
      </c>
      <c r="H207" s="235">
        <f t="shared" si="50"/>
        <v>0</v>
      </c>
      <c r="I207" s="40">
        <f t="shared" si="54"/>
        <v>5</v>
      </c>
      <c r="J207" s="40">
        <f t="shared" si="54"/>
        <v>5</v>
      </c>
      <c r="K207" s="40">
        <f t="shared" si="54"/>
        <v>5</v>
      </c>
      <c r="M207" s="42"/>
      <c r="N207" s="42"/>
    </row>
    <row r="208" spans="1:15" x14ac:dyDescent="0.25">
      <c r="A208" s="7" t="s">
        <v>8</v>
      </c>
      <c r="B208" s="37" t="s">
        <v>13</v>
      </c>
      <c r="C208" s="37" t="s">
        <v>41</v>
      </c>
      <c r="D208" s="35">
        <v>6000191060</v>
      </c>
      <c r="E208" s="35">
        <v>240</v>
      </c>
      <c r="F208" s="35">
        <v>1</v>
      </c>
      <c r="G208" s="40">
        <v>8</v>
      </c>
      <c r="H208" s="235">
        <f t="shared" si="50"/>
        <v>0</v>
      </c>
      <c r="I208" s="40">
        <v>5</v>
      </c>
      <c r="J208" s="40">
        <v>5</v>
      </c>
      <c r="K208" s="40">
        <v>5</v>
      </c>
      <c r="M208" s="42"/>
      <c r="N208" s="42"/>
    </row>
    <row r="209" spans="1:14" ht="30" x14ac:dyDescent="0.25">
      <c r="A209" s="114" t="s">
        <v>376</v>
      </c>
      <c r="B209" s="37" t="s">
        <v>13</v>
      </c>
      <c r="C209" s="37" t="s">
        <v>41</v>
      </c>
      <c r="D209" s="35">
        <v>6200000000</v>
      </c>
      <c r="E209" s="33"/>
      <c r="F209" s="33"/>
      <c r="G209" s="40">
        <f>G210</f>
        <v>11</v>
      </c>
      <c r="H209" s="235">
        <f t="shared" ref="H209:H219" si="55">I209-J209</f>
        <v>0</v>
      </c>
      <c r="I209" s="40">
        <f>I210+I215</f>
        <v>20</v>
      </c>
      <c r="J209" s="40">
        <f>J210+J215</f>
        <v>20</v>
      </c>
      <c r="K209" s="40">
        <f>K210+K215</f>
        <v>20</v>
      </c>
      <c r="M209" s="42"/>
      <c r="N209" s="42"/>
    </row>
    <row r="210" spans="1:14" ht="30" x14ac:dyDescent="0.25">
      <c r="A210" s="115" t="s">
        <v>564</v>
      </c>
      <c r="B210" s="37" t="s">
        <v>13</v>
      </c>
      <c r="C210" s="37" t="s">
        <v>41</v>
      </c>
      <c r="D210" s="35">
        <v>6210000000</v>
      </c>
      <c r="E210" s="33"/>
      <c r="F210" s="33"/>
      <c r="G210" s="40">
        <f t="shared" ref="G210:K213" si="56">G211</f>
        <v>11</v>
      </c>
      <c r="H210" s="235">
        <f t="shared" si="55"/>
        <v>0</v>
      </c>
      <c r="I210" s="40">
        <f t="shared" si="56"/>
        <v>10</v>
      </c>
      <c r="J210" s="40">
        <f t="shared" si="56"/>
        <v>10</v>
      </c>
      <c r="K210" s="40">
        <f t="shared" si="56"/>
        <v>10</v>
      </c>
      <c r="M210" s="42"/>
      <c r="N210" s="42"/>
    </row>
    <row r="211" spans="1:14" ht="30" x14ac:dyDescent="0.25">
      <c r="A211" s="115" t="s">
        <v>377</v>
      </c>
      <c r="B211" s="37" t="s">
        <v>13</v>
      </c>
      <c r="C211" s="37" t="s">
        <v>41</v>
      </c>
      <c r="D211" s="35">
        <v>6210191010</v>
      </c>
      <c r="E211" s="33"/>
      <c r="F211" s="33"/>
      <c r="G211" s="40">
        <f t="shared" si="56"/>
        <v>11</v>
      </c>
      <c r="H211" s="235">
        <f t="shared" si="55"/>
        <v>0</v>
      </c>
      <c r="I211" s="40">
        <f t="shared" si="56"/>
        <v>10</v>
      </c>
      <c r="J211" s="40">
        <f t="shared" si="56"/>
        <v>10</v>
      </c>
      <c r="K211" s="40">
        <f t="shared" si="56"/>
        <v>10</v>
      </c>
      <c r="M211" s="42"/>
      <c r="N211" s="42"/>
    </row>
    <row r="212" spans="1:14" ht="30" x14ac:dyDescent="0.25">
      <c r="A212" s="29" t="s">
        <v>160</v>
      </c>
      <c r="B212" s="37" t="s">
        <v>13</v>
      </c>
      <c r="C212" s="37" t="s">
        <v>41</v>
      </c>
      <c r="D212" s="35">
        <v>6210191010</v>
      </c>
      <c r="E212" s="35">
        <v>200</v>
      </c>
      <c r="F212" s="33"/>
      <c r="G212" s="40">
        <f t="shared" si="56"/>
        <v>11</v>
      </c>
      <c r="H212" s="235">
        <f t="shared" si="55"/>
        <v>0</v>
      </c>
      <c r="I212" s="40">
        <f t="shared" si="56"/>
        <v>10</v>
      </c>
      <c r="J212" s="40">
        <f t="shared" si="56"/>
        <v>10</v>
      </c>
      <c r="K212" s="40">
        <f t="shared" si="56"/>
        <v>10</v>
      </c>
      <c r="M212" s="42"/>
      <c r="N212" s="42"/>
    </row>
    <row r="213" spans="1:14" ht="30" x14ac:dyDescent="0.25">
      <c r="A213" s="6" t="s">
        <v>20</v>
      </c>
      <c r="B213" s="37" t="s">
        <v>13</v>
      </c>
      <c r="C213" s="37" t="s">
        <v>41</v>
      </c>
      <c r="D213" s="35">
        <v>6210191010</v>
      </c>
      <c r="E213" s="35">
        <v>240</v>
      </c>
      <c r="F213" s="33"/>
      <c r="G213" s="40">
        <f t="shared" si="56"/>
        <v>11</v>
      </c>
      <c r="H213" s="235">
        <f t="shared" si="55"/>
        <v>0</v>
      </c>
      <c r="I213" s="40">
        <f t="shared" si="56"/>
        <v>10</v>
      </c>
      <c r="J213" s="40">
        <f t="shared" si="56"/>
        <v>10</v>
      </c>
      <c r="K213" s="40">
        <f t="shared" si="56"/>
        <v>10</v>
      </c>
      <c r="M213" s="42"/>
      <c r="N213" s="42"/>
    </row>
    <row r="214" spans="1:14" x14ac:dyDescent="0.25">
      <c r="A214" s="7" t="s">
        <v>8</v>
      </c>
      <c r="B214" s="37" t="s">
        <v>13</v>
      </c>
      <c r="C214" s="37" t="s">
        <v>41</v>
      </c>
      <c r="D214" s="35">
        <v>6210191010</v>
      </c>
      <c r="E214" s="35">
        <v>240</v>
      </c>
      <c r="F214" s="35">
        <v>1</v>
      </c>
      <c r="G214" s="40">
        <v>11</v>
      </c>
      <c r="H214" s="235">
        <f t="shared" si="55"/>
        <v>0</v>
      </c>
      <c r="I214" s="40">
        <v>10</v>
      </c>
      <c r="J214" s="40">
        <v>10</v>
      </c>
      <c r="K214" s="40">
        <v>10</v>
      </c>
      <c r="M214" s="42"/>
      <c r="N214" s="42"/>
    </row>
    <row r="215" spans="1:14" ht="30" x14ac:dyDescent="0.25">
      <c r="A215" s="115" t="s">
        <v>568</v>
      </c>
      <c r="B215" s="37" t="s">
        <v>13</v>
      </c>
      <c r="C215" s="37" t="s">
        <v>41</v>
      </c>
      <c r="D215" s="35">
        <v>6220000000</v>
      </c>
      <c r="E215" s="33"/>
      <c r="F215" s="33"/>
      <c r="G215" s="40">
        <f>G216</f>
        <v>8</v>
      </c>
      <c r="H215" s="235">
        <f t="shared" si="55"/>
        <v>0</v>
      </c>
      <c r="I215" s="40">
        <f t="shared" ref="I215:K218" si="57">I216</f>
        <v>10</v>
      </c>
      <c r="J215" s="40">
        <f t="shared" si="57"/>
        <v>10</v>
      </c>
      <c r="K215" s="40">
        <f t="shared" si="57"/>
        <v>10</v>
      </c>
      <c r="M215" s="42"/>
      <c r="N215" s="42"/>
    </row>
    <row r="216" spans="1:14" ht="30" x14ac:dyDescent="0.25">
      <c r="A216" s="115" t="s">
        <v>378</v>
      </c>
      <c r="B216" s="37" t="s">
        <v>13</v>
      </c>
      <c r="C216" s="37" t="s">
        <v>41</v>
      </c>
      <c r="D216" s="35">
        <v>6220191010</v>
      </c>
      <c r="E216" s="33"/>
      <c r="F216" s="33"/>
      <c r="G216" s="40">
        <f>G217</f>
        <v>8</v>
      </c>
      <c r="H216" s="235">
        <f t="shared" si="55"/>
        <v>0</v>
      </c>
      <c r="I216" s="40">
        <f t="shared" si="57"/>
        <v>10</v>
      </c>
      <c r="J216" s="40">
        <f t="shared" si="57"/>
        <v>10</v>
      </c>
      <c r="K216" s="40">
        <f t="shared" si="57"/>
        <v>10</v>
      </c>
      <c r="M216" s="42"/>
      <c r="N216" s="42"/>
    </row>
    <row r="217" spans="1:14" ht="30" x14ac:dyDescent="0.25">
      <c r="A217" s="29" t="s">
        <v>160</v>
      </c>
      <c r="B217" s="37" t="s">
        <v>13</v>
      </c>
      <c r="C217" s="37" t="s">
        <v>41</v>
      </c>
      <c r="D217" s="35">
        <v>6220191010</v>
      </c>
      <c r="E217" s="35">
        <v>200</v>
      </c>
      <c r="F217" s="33"/>
      <c r="G217" s="40">
        <f>G218</f>
        <v>8</v>
      </c>
      <c r="H217" s="235">
        <f t="shared" si="55"/>
        <v>0</v>
      </c>
      <c r="I217" s="40">
        <f t="shared" si="57"/>
        <v>10</v>
      </c>
      <c r="J217" s="40">
        <f t="shared" si="57"/>
        <v>10</v>
      </c>
      <c r="K217" s="40">
        <f t="shared" si="57"/>
        <v>10</v>
      </c>
      <c r="M217" s="42"/>
      <c r="N217" s="42"/>
    </row>
    <row r="218" spans="1:14" ht="30" x14ac:dyDescent="0.25">
      <c r="A218" s="6" t="s">
        <v>20</v>
      </c>
      <c r="B218" s="37" t="s">
        <v>13</v>
      </c>
      <c r="C218" s="37" t="s">
        <v>41</v>
      </c>
      <c r="D218" s="35">
        <v>6220191010</v>
      </c>
      <c r="E218" s="35">
        <v>240</v>
      </c>
      <c r="F218" s="33"/>
      <c r="G218" s="40">
        <f>G219</f>
        <v>8</v>
      </c>
      <c r="H218" s="235">
        <f t="shared" si="55"/>
        <v>0</v>
      </c>
      <c r="I218" s="40">
        <f t="shared" si="57"/>
        <v>10</v>
      </c>
      <c r="J218" s="40">
        <f t="shared" si="57"/>
        <v>10</v>
      </c>
      <c r="K218" s="40">
        <f t="shared" si="57"/>
        <v>10</v>
      </c>
      <c r="M218" s="42"/>
      <c r="N218" s="42"/>
    </row>
    <row r="219" spans="1:14" x14ac:dyDescent="0.25">
      <c r="A219" s="7" t="s">
        <v>8</v>
      </c>
      <c r="B219" s="37" t="s">
        <v>13</v>
      </c>
      <c r="C219" s="37" t="s">
        <v>41</v>
      </c>
      <c r="D219" s="35">
        <v>6220191010</v>
      </c>
      <c r="E219" s="35">
        <v>240</v>
      </c>
      <c r="F219" s="35">
        <v>1</v>
      </c>
      <c r="G219" s="40">
        <v>8</v>
      </c>
      <c r="H219" s="235">
        <f t="shared" si="55"/>
        <v>0</v>
      </c>
      <c r="I219" s="40">
        <v>10</v>
      </c>
      <c r="J219" s="40">
        <v>10</v>
      </c>
      <c r="K219" s="40">
        <v>10</v>
      </c>
      <c r="M219" s="42"/>
      <c r="N219" s="42"/>
    </row>
    <row r="220" spans="1:14" ht="30" x14ac:dyDescent="0.25">
      <c r="A220" s="114" t="s">
        <v>497</v>
      </c>
      <c r="B220" s="37" t="s">
        <v>13</v>
      </c>
      <c r="C220" s="37" t="s">
        <v>41</v>
      </c>
      <c r="D220" s="35">
        <v>6300000000</v>
      </c>
      <c r="E220" s="33"/>
      <c r="F220" s="33"/>
      <c r="G220" s="40" t="e">
        <f>#REF!</f>
        <v>#REF!</v>
      </c>
      <c r="H220" s="235">
        <f t="shared" ref="H220:H228" si="58">I220-J220</f>
        <v>0</v>
      </c>
      <c r="I220" s="40">
        <f>I221+I225</f>
        <v>3</v>
      </c>
      <c r="J220" s="40">
        <f>J221+J225</f>
        <v>3</v>
      </c>
      <c r="K220" s="40">
        <f>K221+K225</f>
        <v>0</v>
      </c>
      <c r="M220" s="42"/>
      <c r="N220" s="42"/>
    </row>
    <row r="221" spans="1:14" ht="60" x14ac:dyDescent="0.25">
      <c r="A221" s="115" t="s">
        <v>395</v>
      </c>
      <c r="B221" s="37" t="s">
        <v>13</v>
      </c>
      <c r="C221" s="37" t="s">
        <v>41</v>
      </c>
      <c r="D221" s="35">
        <v>6300191100</v>
      </c>
      <c r="E221" s="33"/>
      <c r="F221" s="33"/>
      <c r="G221" s="40">
        <f t="shared" ref="G221:K227" si="59">G222</f>
        <v>11</v>
      </c>
      <c r="H221" s="235">
        <f t="shared" si="58"/>
        <v>0</v>
      </c>
      <c r="I221" s="40">
        <f t="shared" si="59"/>
        <v>1.5</v>
      </c>
      <c r="J221" s="40">
        <f t="shared" si="59"/>
        <v>1.5</v>
      </c>
      <c r="K221" s="40">
        <f t="shared" si="59"/>
        <v>0</v>
      </c>
      <c r="M221" s="42"/>
      <c r="N221" s="42"/>
    </row>
    <row r="222" spans="1:14" ht="30" x14ac:dyDescent="0.25">
      <c r="A222" s="29" t="s">
        <v>160</v>
      </c>
      <c r="B222" s="37" t="s">
        <v>13</v>
      </c>
      <c r="C222" s="37" t="s">
        <v>41</v>
      </c>
      <c r="D222" s="35">
        <v>6300191100</v>
      </c>
      <c r="E222" s="35">
        <v>200</v>
      </c>
      <c r="F222" s="33"/>
      <c r="G222" s="40">
        <f t="shared" si="59"/>
        <v>11</v>
      </c>
      <c r="H222" s="235">
        <f t="shared" si="58"/>
        <v>0</v>
      </c>
      <c r="I222" s="40">
        <f t="shared" si="59"/>
        <v>1.5</v>
      </c>
      <c r="J222" s="40">
        <f t="shared" si="59"/>
        <v>1.5</v>
      </c>
      <c r="K222" s="40">
        <f t="shared" si="59"/>
        <v>0</v>
      </c>
      <c r="M222" s="42"/>
      <c r="N222" s="42"/>
    </row>
    <row r="223" spans="1:14" ht="30" x14ac:dyDescent="0.25">
      <c r="A223" s="6" t="s">
        <v>20</v>
      </c>
      <c r="B223" s="37" t="s">
        <v>13</v>
      </c>
      <c r="C223" s="37" t="s">
        <v>41</v>
      </c>
      <c r="D223" s="35">
        <v>6300191100</v>
      </c>
      <c r="E223" s="35">
        <v>240</v>
      </c>
      <c r="F223" s="33"/>
      <c r="G223" s="40">
        <f t="shared" si="59"/>
        <v>11</v>
      </c>
      <c r="H223" s="235">
        <f t="shared" si="58"/>
        <v>0</v>
      </c>
      <c r="I223" s="40">
        <f t="shared" si="59"/>
        <v>1.5</v>
      </c>
      <c r="J223" s="40">
        <f t="shared" si="59"/>
        <v>1.5</v>
      </c>
      <c r="K223" s="40">
        <f t="shared" si="59"/>
        <v>0</v>
      </c>
      <c r="M223" s="42"/>
      <c r="N223" s="42"/>
    </row>
    <row r="224" spans="1:14" x14ac:dyDescent="0.25">
      <c r="A224" s="7" t="s">
        <v>8</v>
      </c>
      <c r="B224" s="37" t="s">
        <v>13</v>
      </c>
      <c r="C224" s="37" t="s">
        <v>41</v>
      </c>
      <c r="D224" s="35">
        <v>6300191100</v>
      </c>
      <c r="E224" s="35">
        <v>240</v>
      </c>
      <c r="F224" s="35">
        <v>1</v>
      </c>
      <c r="G224" s="40">
        <v>11</v>
      </c>
      <c r="H224" s="235">
        <f t="shared" si="58"/>
        <v>0</v>
      </c>
      <c r="I224" s="40">
        <v>1.5</v>
      </c>
      <c r="J224" s="40">
        <v>1.5</v>
      </c>
      <c r="K224" s="40"/>
      <c r="M224" s="42"/>
      <c r="N224" s="42"/>
    </row>
    <row r="225" spans="1:14" ht="75" x14ac:dyDescent="0.25">
      <c r="A225" s="115" t="s">
        <v>396</v>
      </c>
      <c r="B225" s="37" t="s">
        <v>13</v>
      </c>
      <c r="C225" s="37" t="s">
        <v>41</v>
      </c>
      <c r="D225" s="35">
        <v>6300291100</v>
      </c>
      <c r="E225" s="33"/>
      <c r="F225" s="33"/>
      <c r="G225" s="40">
        <f t="shared" si="59"/>
        <v>11</v>
      </c>
      <c r="H225" s="235">
        <f t="shared" si="58"/>
        <v>0</v>
      </c>
      <c r="I225" s="40">
        <f t="shared" si="59"/>
        <v>1.5</v>
      </c>
      <c r="J225" s="40">
        <f t="shared" si="59"/>
        <v>1.5</v>
      </c>
      <c r="K225" s="40">
        <f t="shared" si="59"/>
        <v>0</v>
      </c>
      <c r="M225" s="42"/>
      <c r="N225" s="42"/>
    </row>
    <row r="226" spans="1:14" ht="30" x14ac:dyDescent="0.25">
      <c r="A226" s="29" t="s">
        <v>160</v>
      </c>
      <c r="B226" s="37" t="s">
        <v>13</v>
      </c>
      <c r="C226" s="37" t="s">
        <v>41</v>
      </c>
      <c r="D226" s="35">
        <v>6300291100</v>
      </c>
      <c r="E226" s="35">
        <v>200</v>
      </c>
      <c r="F226" s="33"/>
      <c r="G226" s="40">
        <f t="shared" si="59"/>
        <v>11</v>
      </c>
      <c r="H226" s="235">
        <f t="shared" si="58"/>
        <v>0</v>
      </c>
      <c r="I226" s="40">
        <f t="shared" si="59"/>
        <v>1.5</v>
      </c>
      <c r="J226" s="40">
        <f t="shared" si="59"/>
        <v>1.5</v>
      </c>
      <c r="K226" s="40">
        <f t="shared" si="59"/>
        <v>0</v>
      </c>
      <c r="M226" s="42"/>
      <c r="N226" s="42"/>
    </row>
    <row r="227" spans="1:14" ht="30" x14ac:dyDescent="0.25">
      <c r="A227" s="6" t="s">
        <v>20</v>
      </c>
      <c r="B227" s="37" t="s">
        <v>13</v>
      </c>
      <c r="C227" s="37" t="s">
        <v>41</v>
      </c>
      <c r="D227" s="35">
        <v>6300291100</v>
      </c>
      <c r="E227" s="35">
        <v>240</v>
      </c>
      <c r="F227" s="33"/>
      <c r="G227" s="40">
        <f t="shared" si="59"/>
        <v>11</v>
      </c>
      <c r="H227" s="235">
        <f t="shared" si="58"/>
        <v>0</v>
      </c>
      <c r="I227" s="40">
        <f t="shared" si="59"/>
        <v>1.5</v>
      </c>
      <c r="J227" s="40">
        <f t="shared" si="59"/>
        <v>1.5</v>
      </c>
      <c r="K227" s="40">
        <f t="shared" si="59"/>
        <v>0</v>
      </c>
      <c r="M227" s="42"/>
      <c r="N227" s="42"/>
    </row>
    <row r="228" spans="1:14" x14ac:dyDescent="0.25">
      <c r="A228" s="7" t="s">
        <v>8</v>
      </c>
      <c r="B228" s="37" t="s">
        <v>13</v>
      </c>
      <c r="C228" s="37" t="s">
        <v>41</v>
      </c>
      <c r="D228" s="35">
        <v>6300291100</v>
      </c>
      <c r="E228" s="35">
        <v>240</v>
      </c>
      <c r="F228" s="35">
        <v>1</v>
      </c>
      <c r="G228" s="40">
        <v>11</v>
      </c>
      <c r="H228" s="235">
        <f t="shared" si="58"/>
        <v>0</v>
      </c>
      <c r="I228" s="40">
        <v>1.5</v>
      </c>
      <c r="J228" s="40">
        <v>1.5</v>
      </c>
      <c r="K228" s="40"/>
      <c r="M228" s="42"/>
      <c r="N228" s="42"/>
    </row>
    <row r="229" spans="1:14" x14ac:dyDescent="0.25">
      <c r="A229" s="5" t="s">
        <v>23</v>
      </c>
      <c r="B229" s="242" t="s">
        <v>24</v>
      </c>
      <c r="C229" s="243"/>
      <c r="D229" s="105"/>
      <c r="E229" s="105"/>
      <c r="F229" s="105"/>
      <c r="G229" s="244">
        <f>G232</f>
        <v>608.70000000000005</v>
      </c>
      <c r="H229" s="244">
        <f>H232</f>
        <v>489.1</v>
      </c>
      <c r="I229" s="244">
        <f>I232</f>
        <v>2499.1999999999998</v>
      </c>
      <c r="J229" s="244">
        <f>J232</f>
        <v>2813.6</v>
      </c>
      <c r="K229" s="244">
        <f>K232</f>
        <v>3584.5</v>
      </c>
    </row>
    <row r="230" spans="1:14" x14ac:dyDescent="0.25">
      <c r="A230" s="5" t="s">
        <v>8</v>
      </c>
      <c r="B230" s="93" t="s">
        <v>103</v>
      </c>
      <c r="C230" s="36"/>
      <c r="D230" s="33"/>
      <c r="E230" s="33"/>
      <c r="F230" s="33"/>
      <c r="G230" s="235">
        <v>0</v>
      </c>
      <c r="H230" s="235" t="e">
        <f>H333+#REF!+#REF!+#REF!</f>
        <v>#REF!</v>
      </c>
      <c r="I230" s="235">
        <v>0</v>
      </c>
      <c r="J230" s="235">
        <v>0</v>
      </c>
      <c r="K230" s="235">
        <v>0</v>
      </c>
      <c r="N230" s="42"/>
    </row>
    <row r="231" spans="1:14" x14ac:dyDescent="0.25">
      <c r="A231" s="5" t="s">
        <v>9</v>
      </c>
      <c r="B231" s="93" t="s">
        <v>104</v>
      </c>
      <c r="C231" s="36"/>
      <c r="D231" s="33"/>
      <c r="E231" s="33"/>
      <c r="F231" s="33"/>
      <c r="G231" s="235">
        <f>G237</f>
        <v>608.70000000000005</v>
      </c>
      <c r="H231" s="235" t="e">
        <f>#REF!+H956+#REF!+#REF!</f>
        <v>#REF!</v>
      </c>
      <c r="I231" s="235">
        <f>I237</f>
        <v>2499.1999999999998</v>
      </c>
      <c r="J231" s="235">
        <f>J237</f>
        <v>2813.6</v>
      </c>
      <c r="K231" s="235">
        <f>K237</f>
        <v>3584.5</v>
      </c>
    </row>
    <row r="232" spans="1:14" x14ac:dyDescent="0.25">
      <c r="A232" s="5" t="s">
        <v>25</v>
      </c>
      <c r="B232" s="93" t="s">
        <v>24</v>
      </c>
      <c r="C232" s="93" t="s">
        <v>26</v>
      </c>
      <c r="D232" s="181"/>
      <c r="E232" s="181"/>
      <c r="F232" s="181"/>
      <c r="G232" s="235">
        <f t="shared" ref="G232:K236" si="60">G233</f>
        <v>608.70000000000005</v>
      </c>
      <c r="H232" s="235">
        <f t="shared" si="60"/>
        <v>489.1</v>
      </c>
      <c r="I232" s="235">
        <f t="shared" si="60"/>
        <v>2499.1999999999998</v>
      </c>
      <c r="J232" s="235">
        <f t="shared" si="60"/>
        <v>2813.6</v>
      </c>
      <c r="K232" s="235">
        <f t="shared" si="60"/>
        <v>3584.5</v>
      </c>
    </row>
    <row r="233" spans="1:14" x14ac:dyDescent="0.25">
      <c r="A233" s="6" t="s">
        <v>16</v>
      </c>
      <c r="B233" s="37" t="s">
        <v>24</v>
      </c>
      <c r="C233" s="37" t="s">
        <v>26</v>
      </c>
      <c r="D233" s="35">
        <v>9000000000</v>
      </c>
      <c r="E233" s="33"/>
      <c r="F233" s="33"/>
      <c r="G233" s="40">
        <f t="shared" si="60"/>
        <v>608.70000000000005</v>
      </c>
      <c r="H233" s="40">
        <f t="shared" si="60"/>
        <v>489.1</v>
      </c>
      <c r="I233" s="40">
        <f t="shared" si="60"/>
        <v>2499.1999999999998</v>
      </c>
      <c r="J233" s="40">
        <f t="shared" si="60"/>
        <v>2813.6</v>
      </c>
      <c r="K233" s="40">
        <f t="shared" si="60"/>
        <v>3584.5</v>
      </c>
    </row>
    <row r="234" spans="1:14" ht="30" x14ac:dyDescent="0.25">
      <c r="A234" s="29" t="s">
        <v>334</v>
      </c>
      <c r="B234" s="37" t="s">
        <v>24</v>
      </c>
      <c r="C234" s="37" t="s">
        <v>26</v>
      </c>
      <c r="D234" s="35">
        <v>9000051180</v>
      </c>
      <c r="E234" s="33"/>
      <c r="F234" s="33"/>
      <c r="G234" s="40">
        <f t="shared" si="60"/>
        <v>608.70000000000005</v>
      </c>
      <c r="H234" s="40">
        <f t="shared" si="60"/>
        <v>489.1</v>
      </c>
      <c r="I234" s="40">
        <f t="shared" si="60"/>
        <v>2499.1999999999998</v>
      </c>
      <c r="J234" s="40">
        <f t="shared" si="60"/>
        <v>2813.6</v>
      </c>
      <c r="K234" s="40">
        <f t="shared" si="60"/>
        <v>3584.5</v>
      </c>
    </row>
    <row r="235" spans="1:14" ht="18.75" customHeight="1" x14ac:dyDescent="0.25">
      <c r="A235" s="6" t="s">
        <v>27</v>
      </c>
      <c r="B235" s="37" t="s">
        <v>24</v>
      </c>
      <c r="C235" s="37" t="s">
        <v>26</v>
      </c>
      <c r="D235" s="35">
        <v>9000051180</v>
      </c>
      <c r="E235" s="35">
        <v>500</v>
      </c>
      <c r="F235" s="33"/>
      <c r="G235" s="40">
        <f t="shared" si="60"/>
        <v>608.70000000000005</v>
      </c>
      <c r="H235" s="40">
        <f t="shared" si="60"/>
        <v>489.1</v>
      </c>
      <c r="I235" s="40">
        <f t="shared" si="60"/>
        <v>2499.1999999999998</v>
      </c>
      <c r="J235" s="40">
        <f t="shared" si="60"/>
        <v>2813.6</v>
      </c>
      <c r="K235" s="40">
        <f t="shared" si="60"/>
        <v>3584.5</v>
      </c>
    </row>
    <row r="236" spans="1:14" x14ac:dyDescent="0.25">
      <c r="A236" s="6" t="s">
        <v>28</v>
      </c>
      <c r="B236" s="37" t="s">
        <v>24</v>
      </c>
      <c r="C236" s="37" t="s">
        <v>26</v>
      </c>
      <c r="D236" s="35">
        <v>9000051180</v>
      </c>
      <c r="E236" s="35">
        <v>530</v>
      </c>
      <c r="F236" s="33"/>
      <c r="G236" s="40">
        <f t="shared" si="60"/>
        <v>608.70000000000005</v>
      </c>
      <c r="H236" s="40">
        <f t="shared" si="60"/>
        <v>489.1</v>
      </c>
      <c r="I236" s="40">
        <f t="shared" si="60"/>
        <v>2499.1999999999998</v>
      </c>
      <c r="J236" s="40">
        <f t="shared" si="60"/>
        <v>2813.6</v>
      </c>
      <c r="K236" s="40">
        <f t="shared" si="60"/>
        <v>3584.5</v>
      </c>
    </row>
    <row r="237" spans="1:14" x14ac:dyDescent="0.25">
      <c r="A237" s="7" t="s">
        <v>9</v>
      </c>
      <c r="B237" s="37" t="s">
        <v>24</v>
      </c>
      <c r="C237" s="37" t="s">
        <v>26</v>
      </c>
      <c r="D237" s="35">
        <v>9000051180</v>
      </c>
      <c r="E237" s="35">
        <v>530</v>
      </c>
      <c r="F237" s="35">
        <v>2</v>
      </c>
      <c r="G237" s="40">
        <v>608.70000000000005</v>
      </c>
      <c r="H237" s="40">
        <v>489.1</v>
      </c>
      <c r="I237" s="40">
        <v>2499.1999999999998</v>
      </c>
      <c r="J237" s="40">
        <v>2813.6</v>
      </c>
      <c r="K237" s="40">
        <v>3584.5</v>
      </c>
    </row>
    <row r="238" spans="1:14" ht="28.5" x14ac:dyDescent="0.25">
      <c r="A238" s="5" t="s">
        <v>110</v>
      </c>
      <c r="B238" s="93" t="s">
        <v>111</v>
      </c>
      <c r="C238" s="36"/>
      <c r="D238" s="33"/>
      <c r="E238" s="33"/>
      <c r="F238" s="33"/>
      <c r="G238" s="235" t="e">
        <f>G241</f>
        <v>#REF!</v>
      </c>
      <c r="H238" s="235" t="e">
        <f>H241+#REF!+H288</f>
        <v>#REF!</v>
      </c>
      <c r="I238" s="235">
        <f>I241</f>
        <v>560</v>
      </c>
      <c r="J238" s="235">
        <f>J241</f>
        <v>97</v>
      </c>
      <c r="K238" s="235">
        <f>K241</f>
        <v>50</v>
      </c>
    </row>
    <row r="239" spans="1:14" x14ac:dyDescent="0.25">
      <c r="A239" s="5" t="s">
        <v>8</v>
      </c>
      <c r="B239" s="93" t="s">
        <v>103</v>
      </c>
      <c r="C239" s="36"/>
      <c r="D239" s="33"/>
      <c r="E239" s="33"/>
      <c r="F239" s="33"/>
      <c r="G239" s="235" t="e">
        <f>#REF!</f>
        <v>#REF!</v>
      </c>
      <c r="H239" s="235" t="e">
        <f>#REF!+#REF!+#REF!+#REF!</f>
        <v>#REF!</v>
      </c>
      <c r="I239" s="235">
        <f>I246+I251+I255+I259+I263+I267</f>
        <v>560</v>
      </c>
      <c r="J239" s="235">
        <f>J246+J251+J255+J259+J263+J267</f>
        <v>97</v>
      </c>
      <c r="K239" s="235">
        <f>K246+K251+K255+K259+K263+K267</f>
        <v>50</v>
      </c>
      <c r="N239" s="42"/>
    </row>
    <row r="240" spans="1:14" x14ac:dyDescent="0.25">
      <c r="A240" s="5" t="s">
        <v>9</v>
      </c>
      <c r="B240" s="93" t="s">
        <v>104</v>
      </c>
      <c r="C240" s="36"/>
      <c r="D240" s="33"/>
      <c r="E240" s="33"/>
      <c r="F240" s="33"/>
      <c r="G240" s="235">
        <v>0</v>
      </c>
      <c r="H240" s="235" t="e">
        <f>#REF!+H965+#REF!+#REF!</f>
        <v>#REF!</v>
      </c>
      <c r="I240" s="235">
        <v>0</v>
      </c>
      <c r="J240" s="235">
        <v>0</v>
      </c>
      <c r="K240" s="235">
        <v>0</v>
      </c>
    </row>
    <row r="241" spans="1:14" ht="34.5" customHeight="1" x14ac:dyDescent="0.25">
      <c r="A241" s="5" t="s">
        <v>139</v>
      </c>
      <c r="B241" s="93" t="s">
        <v>111</v>
      </c>
      <c r="C241" s="93" t="s">
        <v>115</v>
      </c>
      <c r="D241" s="181"/>
      <c r="E241" s="181"/>
      <c r="F241" s="181"/>
      <c r="G241" s="235" t="e">
        <f>#REF!</f>
        <v>#REF!</v>
      </c>
      <c r="H241" s="235" t="e">
        <f>#REF!</f>
        <v>#REF!</v>
      </c>
      <c r="I241" s="235">
        <f>I242+I247</f>
        <v>560</v>
      </c>
      <c r="J241" s="235">
        <f>J242+J247</f>
        <v>97</v>
      </c>
      <c r="K241" s="235">
        <f>K242+K247</f>
        <v>50</v>
      </c>
    </row>
    <row r="242" spans="1:14" x14ac:dyDescent="0.25">
      <c r="A242" s="6" t="s">
        <v>16</v>
      </c>
      <c r="B242" s="37" t="s">
        <v>111</v>
      </c>
      <c r="C242" s="37" t="s">
        <v>115</v>
      </c>
      <c r="D242" s="35">
        <v>9000000000</v>
      </c>
      <c r="E242" s="33"/>
      <c r="F242" s="33"/>
      <c r="G242" s="40" t="e">
        <f>G243</f>
        <v>#REF!</v>
      </c>
      <c r="H242" s="235">
        <f t="shared" ref="H242:H246" si="61">I242-J242</f>
        <v>0</v>
      </c>
      <c r="I242" s="40">
        <f t="shared" ref="I242:K243" si="62">I243</f>
        <v>50</v>
      </c>
      <c r="J242" s="40">
        <f t="shared" si="62"/>
        <v>50</v>
      </c>
      <c r="K242" s="40">
        <f t="shared" si="62"/>
        <v>50</v>
      </c>
      <c r="L242" s="22"/>
    </row>
    <row r="243" spans="1:14" ht="51" customHeight="1" x14ac:dyDescent="0.25">
      <c r="A243" s="6" t="s">
        <v>327</v>
      </c>
      <c r="B243" s="37" t="s">
        <v>111</v>
      </c>
      <c r="C243" s="37" t="s">
        <v>115</v>
      </c>
      <c r="D243" s="35">
        <v>9000090310</v>
      </c>
      <c r="E243" s="33"/>
      <c r="F243" s="33"/>
      <c r="G243" s="40" t="e">
        <f>#REF!+G244+#REF!+#REF!</f>
        <v>#REF!</v>
      </c>
      <c r="H243" s="235">
        <f t="shared" si="61"/>
        <v>0</v>
      </c>
      <c r="I243" s="40">
        <f t="shared" si="62"/>
        <v>50</v>
      </c>
      <c r="J243" s="40">
        <f t="shared" si="62"/>
        <v>50</v>
      </c>
      <c r="K243" s="40">
        <f t="shared" si="62"/>
        <v>50</v>
      </c>
      <c r="L243" s="22"/>
    </row>
    <row r="244" spans="1:14" ht="30" customHeight="1" x14ac:dyDescent="0.25">
      <c r="A244" s="29" t="s">
        <v>160</v>
      </c>
      <c r="B244" s="37" t="s">
        <v>111</v>
      </c>
      <c r="C244" s="37" t="s">
        <v>115</v>
      </c>
      <c r="D244" s="35">
        <v>9000090310</v>
      </c>
      <c r="E244" s="35">
        <v>200</v>
      </c>
      <c r="F244" s="33"/>
      <c r="G244" s="40">
        <f t="shared" ref="G244:K245" si="63">G245</f>
        <v>4860</v>
      </c>
      <c r="H244" s="235">
        <f t="shared" si="61"/>
        <v>0</v>
      </c>
      <c r="I244" s="40">
        <f t="shared" si="63"/>
        <v>50</v>
      </c>
      <c r="J244" s="40">
        <f t="shared" si="63"/>
        <v>50</v>
      </c>
      <c r="K244" s="40">
        <f t="shared" si="63"/>
        <v>50</v>
      </c>
      <c r="L244" s="22"/>
    </row>
    <row r="245" spans="1:14" ht="30" x14ac:dyDescent="0.25">
      <c r="A245" s="6" t="s">
        <v>20</v>
      </c>
      <c r="B245" s="37" t="s">
        <v>111</v>
      </c>
      <c r="C245" s="37" t="s">
        <v>115</v>
      </c>
      <c r="D245" s="35">
        <v>9000090310</v>
      </c>
      <c r="E245" s="35">
        <v>240</v>
      </c>
      <c r="F245" s="33"/>
      <c r="G245" s="40">
        <f t="shared" si="63"/>
        <v>4860</v>
      </c>
      <c r="H245" s="235">
        <f t="shared" si="61"/>
        <v>0</v>
      </c>
      <c r="I245" s="40">
        <f t="shared" si="63"/>
        <v>50</v>
      </c>
      <c r="J245" s="40">
        <f t="shared" si="63"/>
        <v>50</v>
      </c>
      <c r="K245" s="40">
        <f t="shared" si="63"/>
        <v>50</v>
      </c>
      <c r="L245" s="22"/>
    </row>
    <row r="246" spans="1:14" x14ac:dyDescent="0.25">
      <c r="A246" s="7" t="s">
        <v>8</v>
      </c>
      <c r="B246" s="37" t="s">
        <v>111</v>
      </c>
      <c r="C246" s="37" t="s">
        <v>115</v>
      </c>
      <c r="D246" s="35">
        <v>9000090310</v>
      </c>
      <c r="E246" s="35">
        <v>240</v>
      </c>
      <c r="F246" s="35">
        <v>1</v>
      </c>
      <c r="G246" s="40">
        <v>4860</v>
      </c>
      <c r="H246" s="235">
        <f t="shared" si="61"/>
        <v>0</v>
      </c>
      <c r="I246" s="40">
        <v>50</v>
      </c>
      <c r="J246" s="40">
        <v>50</v>
      </c>
      <c r="K246" s="40">
        <v>50</v>
      </c>
      <c r="L246" s="20"/>
    </row>
    <row r="247" spans="1:14" ht="30" x14ac:dyDescent="0.25">
      <c r="A247" s="29" t="s">
        <v>504</v>
      </c>
      <c r="B247" s="37" t="s">
        <v>111</v>
      </c>
      <c r="C247" s="37" t="s">
        <v>115</v>
      </c>
      <c r="D247" s="35">
        <v>5500000000</v>
      </c>
      <c r="E247" s="33"/>
      <c r="F247" s="33"/>
      <c r="G247" s="40" t="e">
        <f>#REF!</f>
        <v>#REF!</v>
      </c>
      <c r="H247" s="235">
        <f t="shared" ref="H247:H267" si="64">I247-J247</f>
        <v>463</v>
      </c>
      <c r="I247" s="40">
        <f>I248+I256+I260+I264+I252</f>
        <v>510</v>
      </c>
      <c r="J247" s="40">
        <f>J248+J256+J260+J264+J252</f>
        <v>47</v>
      </c>
      <c r="K247" s="40">
        <f>K248+K252+K256+K260+K264</f>
        <v>0</v>
      </c>
      <c r="M247" s="42"/>
      <c r="N247" s="42"/>
    </row>
    <row r="248" spans="1:14" ht="45" x14ac:dyDescent="0.25">
      <c r="A248" s="29" t="s">
        <v>363</v>
      </c>
      <c r="B248" s="37" t="s">
        <v>111</v>
      </c>
      <c r="C248" s="37" t="s">
        <v>115</v>
      </c>
      <c r="D248" s="35">
        <v>5500191040</v>
      </c>
      <c r="E248" s="33"/>
      <c r="F248" s="33"/>
      <c r="G248" s="40">
        <f t="shared" ref="G248:K266" si="65">G249</f>
        <v>8</v>
      </c>
      <c r="H248" s="235">
        <f t="shared" si="64"/>
        <v>144</v>
      </c>
      <c r="I248" s="40">
        <f t="shared" si="65"/>
        <v>150</v>
      </c>
      <c r="J248" s="40">
        <f t="shared" si="65"/>
        <v>6</v>
      </c>
      <c r="K248" s="40">
        <f t="shared" si="65"/>
        <v>0</v>
      </c>
      <c r="M248" s="42"/>
      <c r="N248" s="42"/>
    </row>
    <row r="249" spans="1:14" ht="30" x14ac:dyDescent="0.25">
      <c r="A249" s="29" t="s">
        <v>160</v>
      </c>
      <c r="B249" s="37" t="s">
        <v>111</v>
      </c>
      <c r="C249" s="37" t="s">
        <v>115</v>
      </c>
      <c r="D249" s="35">
        <v>5500191040</v>
      </c>
      <c r="E249" s="35">
        <v>200</v>
      </c>
      <c r="F249" s="33"/>
      <c r="G249" s="40">
        <f t="shared" si="65"/>
        <v>8</v>
      </c>
      <c r="H249" s="235">
        <f t="shared" si="64"/>
        <v>144</v>
      </c>
      <c r="I249" s="40">
        <f t="shared" si="65"/>
        <v>150</v>
      </c>
      <c r="J249" s="40">
        <f t="shared" si="65"/>
        <v>6</v>
      </c>
      <c r="K249" s="40">
        <f t="shared" si="65"/>
        <v>0</v>
      </c>
      <c r="M249" s="42"/>
      <c r="N249" s="42"/>
    </row>
    <row r="250" spans="1:14" ht="30" x14ac:dyDescent="0.25">
      <c r="A250" s="6" t="s">
        <v>20</v>
      </c>
      <c r="B250" s="37" t="s">
        <v>111</v>
      </c>
      <c r="C250" s="37" t="s">
        <v>115</v>
      </c>
      <c r="D250" s="35">
        <v>5500191040</v>
      </c>
      <c r="E250" s="35">
        <v>240</v>
      </c>
      <c r="F250" s="33"/>
      <c r="G250" s="40">
        <f t="shared" si="65"/>
        <v>8</v>
      </c>
      <c r="H250" s="235">
        <f t="shared" si="64"/>
        <v>144</v>
      </c>
      <c r="I250" s="40">
        <f t="shared" si="65"/>
        <v>150</v>
      </c>
      <c r="J250" s="40">
        <f t="shared" si="65"/>
        <v>6</v>
      </c>
      <c r="K250" s="40">
        <f t="shared" si="65"/>
        <v>0</v>
      </c>
      <c r="M250" s="42"/>
      <c r="N250" s="42"/>
    </row>
    <row r="251" spans="1:14" x14ac:dyDescent="0.25">
      <c r="A251" s="7" t="s">
        <v>8</v>
      </c>
      <c r="B251" s="37" t="s">
        <v>111</v>
      </c>
      <c r="C251" s="37" t="s">
        <v>115</v>
      </c>
      <c r="D251" s="35">
        <v>5500191040</v>
      </c>
      <c r="E251" s="35">
        <v>240</v>
      </c>
      <c r="F251" s="35">
        <v>1</v>
      </c>
      <c r="G251" s="40">
        <v>8</v>
      </c>
      <c r="H251" s="235">
        <f t="shared" si="64"/>
        <v>144</v>
      </c>
      <c r="I251" s="40">
        <v>150</v>
      </c>
      <c r="J251" s="40">
        <v>6</v>
      </c>
      <c r="K251" s="40"/>
      <c r="M251" s="42"/>
      <c r="N251" s="42"/>
    </row>
    <row r="252" spans="1:14" ht="45" x14ac:dyDescent="0.25">
      <c r="A252" s="29" t="s">
        <v>364</v>
      </c>
      <c r="B252" s="37" t="s">
        <v>111</v>
      </c>
      <c r="C252" s="37" t="s">
        <v>115</v>
      </c>
      <c r="D252" s="35">
        <v>5500291040</v>
      </c>
      <c r="E252" s="33"/>
      <c r="F252" s="33"/>
      <c r="G252" s="40">
        <f t="shared" si="65"/>
        <v>8</v>
      </c>
      <c r="H252" s="235">
        <f>I252-J252</f>
        <v>245</v>
      </c>
      <c r="I252" s="40">
        <f t="shared" si="65"/>
        <v>250</v>
      </c>
      <c r="J252" s="40">
        <f t="shared" si="65"/>
        <v>5</v>
      </c>
      <c r="K252" s="40">
        <f t="shared" si="65"/>
        <v>0</v>
      </c>
      <c r="M252" s="42"/>
      <c r="N252" s="42"/>
    </row>
    <row r="253" spans="1:14" ht="30" x14ac:dyDescent="0.25">
      <c r="A253" s="29" t="s">
        <v>160</v>
      </c>
      <c r="B253" s="37" t="s">
        <v>111</v>
      </c>
      <c r="C253" s="37" t="s">
        <v>115</v>
      </c>
      <c r="D253" s="35">
        <v>5500291040</v>
      </c>
      <c r="E253" s="35">
        <v>200</v>
      </c>
      <c r="F253" s="33"/>
      <c r="G253" s="40">
        <f t="shared" si="65"/>
        <v>8</v>
      </c>
      <c r="H253" s="235">
        <f>I253-J253</f>
        <v>245</v>
      </c>
      <c r="I253" s="40">
        <f t="shared" si="65"/>
        <v>250</v>
      </c>
      <c r="J253" s="40">
        <f t="shared" si="65"/>
        <v>5</v>
      </c>
      <c r="K253" s="40">
        <f t="shared" si="65"/>
        <v>0</v>
      </c>
      <c r="M253" s="42"/>
      <c r="N253" s="42"/>
    </row>
    <row r="254" spans="1:14" ht="30" x14ac:dyDescent="0.25">
      <c r="A254" s="6" t="s">
        <v>20</v>
      </c>
      <c r="B254" s="37" t="s">
        <v>111</v>
      </c>
      <c r="C254" s="37" t="s">
        <v>115</v>
      </c>
      <c r="D254" s="35">
        <v>5500291040</v>
      </c>
      <c r="E254" s="35">
        <v>240</v>
      </c>
      <c r="F254" s="33"/>
      <c r="G254" s="40">
        <f t="shared" si="65"/>
        <v>8</v>
      </c>
      <c r="H254" s="235">
        <f>I254-J254</f>
        <v>245</v>
      </c>
      <c r="I254" s="40">
        <f t="shared" si="65"/>
        <v>250</v>
      </c>
      <c r="J254" s="40">
        <f t="shared" si="65"/>
        <v>5</v>
      </c>
      <c r="K254" s="40">
        <f t="shared" si="65"/>
        <v>0</v>
      </c>
      <c r="M254" s="42"/>
      <c r="N254" s="42"/>
    </row>
    <row r="255" spans="1:14" x14ac:dyDescent="0.25">
      <c r="A255" s="7" t="s">
        <v>8</v>
      </c>
      <c r="B255" s="37" t="s">
        <v>111</v>
      </c>
      <c r="C255" s="37" t="s">
        <v>115</v>
      </c>
      <c r="D255" s="35">
        <v>5500291040</v>
      </c>
      <c r="E255" s="35">
        <v>240</v>
      </c>
      <c r="F255" s="35">
        <v>1</v>
      </c>
      <c r="G255" s="40">
        <v>8</v>
      </c>
      <c r="H255" s="235">
        <f>I255-J255</f>
        <v>245</v>
      </c>
      <c r="I255" s="40">
        <v>250</v>
      </c>
      <c r="J255" s="40">
        <v>5</v>
      </c>
      <c r="K255" s="40"/>
      <c r="M255" s="42"/>
      <c r="N255" s="42"/>
    </row>
    <row r="256" spans="1:14" ht="45" x14ac:dyDescent="0.25">
      <c r="A256" s="29" t="s">
        <v>365</v>
      </c>
      <c r="B256" s="37" t="s">
        <v>111</v>
      </c>
      <c r="C256" s="37" t="s">
        <v>115</v>
      </c>
      <c r="D256" s="35">
        <v>5500391040</v>
      </c>
      <c r="E256" s="33"/>
      <c r="F256" s="33"/>
      <c r="G256" s="40">
        <f t="shared" si="65"/>
        <v>8</v>
      </c>
      <c r="H256" s="235">
        <f t="shared" si="64"/>
        <v>70</v>
      </c>
      <c r="I256" s="40">
        <f t="shared" si="65"/>
        <v>100</v>
      </c>
      <c r="J256" s="40">
        <f t="shared" si="65"/>
        <v>30</v>
      </c>
      <c r="K256" s="40">
        <f t="shared" si="65"/>
        <v>0</v>
      </c>
      <c r="M256" s="42"/>
      <c r="N256" s="42"/>
    </row>
    <row r="257" spans="1:14" ht="30" x14ac:dyDescent="0.25">
      <c r="A257" s="29" t="s">
        <v>160</v>
      </c>
      <c r="B257" s="37" t="s">
        <v>111</v>
      </c>
      <c r="C257" s="37" t="s">
        <v>115</v>
      </c>
      <c r="D257" s="35">
        <v>5500391040</v>
      </c>
      <c r="E257" s="35">
        <v>200</v>
      </c>
      <c r="F257" s="33"/>
      <c r="G257" s="40">
        <f t="shared" si="65"/>
        <v>8</v>
      </c>
      <c r="H257" s="235">
        <f t="shared" si="64"/>
        <v>70</v>
      </c>
      <c r="I257" s="40">
        <f>I258</f>
        <v>100</v>
      </c>
      <c r="J257" s="40">
        <f t="shared" si="65"/>
        <v>30</v>
      </c>
      <c r="K257" s="40">
        <f t="shared" si="65"/>
        <v>0</v>
      </c>
      <c r="M257" s="42"/>
      <c r="N257" s="42"/>
    </row>
    <row r="258" spans="1:14" ht="30" x14ac:dyDescent="0.25">
      <c r="A258" s="6" t="s">
        <v>20</v>
      </c>
      <c r="B258" s="37" t="s">
        <v>111</v>
      </c>
      <c r="C258" s="37" t="s">
        <v>115</v>
      </c>
      <c r="D258" s="35">
        <v>5500391040</v>
      </c>
      <c r="E258" s="35">
        <v>240</v>
      </c>
      <c r="F258" s="33"/>
      <c r="G258" s="40">
        <f t="shared" si="65"/>
        <v>8</v>
      </c>
      <c r="H258" s="235">
        <f t="shared" si="64"/>
        <v>70</v>
      </c>
      <c r="I258" s="40">
        <f t="shared" si="65"/>
        <v>100</v>
      </c>
      <c r="J258" s="40">
        <f t="shared" si="65"/>
        <v>30</v>
      </c>
      <c r="K258" s="40">
        <f t="shared" si="65"/>
        <v>0</v>
      </c>
      <c r="M258" s="42"/>
      <c r="N258" s="42"/>
    </row>
    <row r="259" spans="1:14" x14ac:dyDescent="0.25">
      <c r="A259" s="7" t="s">
        <v>8</v>
      </c>
      <c r="B259" s="37" t="s">
        <v>111</v>
      </c>
      <c r="C259" s="37" t="s">
        <v>115</v>
      </c>
      <c r="D259" s="35">
        <v>5500391040</v>
      </c>
      <c r="E259" s="35">
        <v>240</v>
      </c>
      <c r="F259" s="35">
        <v>1</v>
      </c>
      <c r="G259" s="40">
        <v>8</v>
      </c>
      <c r="H259" s="235">
        <f t="shared" si="64"/>
        <v>70</v>
      </c>
      <c r="I259" s="40">
        <v>100</v>
      </c>
      <c r="J259" s="40">
        <v>30</v>
      </c>
      <c r="K259" s="40"/>
      <c r="M259" s="42"/>
      <c r="N259" s="42"/>
    </row>
    <row r="260" spans="1:14" ht="30" x14ac:dyDescent="0.25">
      <c r="A260" s="29" t="s">
        <v>366</v>
      </c>
      <c r="B260" s="37" t="s">
        <v>111</v>
      </c>
      <c r="C260" s="37" t="s">
        <v>115</v>
      </c>
      <c r="D260" s="35">
        <v>5500491040</v>
      </c>
      <c r="E260" s="33"/>
      <c r="F260" s="33"/>
      <c r="G260" s="40">
        <f t="shared" si="65"/>
        <v>8</v>
      </c>
      <c r="H260" s="235">
        <f t="shared" si="64"/>
        <v>2</v>
      </c>
      <c r="I260" s="40">
        <f t="shared" si="65"/>
        <v>5</v>
      </c>
      <c r="J260" s="40">
        <f t="shared" si="65"/>
        <v>3</v>
      </c>
      <c r="K260" s="40">
        <f t="shared" si="65"/>
        <v>0</v>
      </c>
      <c r="M260" s="42"/>
      <c r="N260" s="42"/>
    </row>
    <row r="261" spans="1:14" ht="30" x14ac:dyDescent="0.25">
      <c r="A261" s="29" t="s">
        <v>160</v>
      </c>
      <c r="B261" s="37" t="s">
        <v>111</v>
      </c>
      <c r="C261" s="37" t="s">
        <v>115</v>
      </c>
      <c r="D261" s="35">
        <v>5500491040</v>
      </c>
      <c r="E261" s="35">
        <v>200</v>
      </c>
      <c r="F261" s="33"/>
      <c r="G261" s="40">
        <f t="shared" si="65"/>
        <v>8</v>
      </c>
      <c r="H261" s="235">
        <f t="shared" si="64"/>
        <v>2</v>
      </c>
      <c r="I261" s="40">
        <f t="shared" si="65"/>
        <v>5</v>
      </c>
      <c r="J261" s="40">
        <f t="shared" si="65"/>
        <v>3</v>
      </c>
      <c r="K261" s="40">
        <f t="shared" si="65"/>
        <v>0</v>
      </c>
      <c r="M261" s="42"/>
      <c r="N261" s="42"/>
    </row>
    <row r="262" spans="1:14" ht="30" x14ac:dyDescent="0.25">
      <c r="A262" s="6" t="s">
        <v>20</v>
      </c>
      <c r="B262" s="37" t="s">
        <v>111</v>
      </c>
      <c r="C262" s="37" t="s">
        <v>115</v>
      </c>
      <c r="D262" s="35">
        <v>5500491040</v>
      </c>
      <c r="E262" s="35">
        <v>240</v>
      </c>
      <c r="F262" s="33"/>
      <c r="G262" s="40">
        <f t="shared" si="65"/>
        <v>8</v>
      </c>
      <c r="H262" s="235">
        <f t="shared" si="64"/>
        <v>2</v>
      </c>
      <c r="I262" s="40">
        <f t="shared" si="65"/>
        <v>5</v>
      </c>
      <c r="J262" s="40">
        <f t="shared" si="65"/>
        <v>3</v>
      </c>
      <c r="K262" s="40">
        <f t="shared" si="65"/>
        <v>0</v>
      </c>
      <c r="M262" s="42"/>
      <c r="N262" s="42"/>
    </row>
    <row r="263" spans="1:14" x14ac:dyDescent="0.25">
      <c r="A263" s="7" t="s">
        <v>8</v>
      </c>
      <c r="B263" s="37" t="s">
        <v>111</v>
      </c>
      <c r="C263" s="37" t="s">
        <v>115</v>
      </c>
      <c r="D263" s="35">
        <v>5500491040</v>
      </c>
      <c r="E263" s="35">
        <v>240</v>
      </c>
      <c r="F263" s="35">
        <v>1</v>
      </c>
      <c r="G263" s="40">
        <v>8</v>
      </c>
      <c r="H263" s="235">
        <f t="shared" si="64"/>
        <v>2</v>
      </c>
      <c r="I263" s="40">
        <v>5</v>
      </c>
      <c r="J263" s="40">
        <v>3</v>
      </c>
      <c r="K263" s="40"/>
      <c r="M263" s="42"/>
      <c r="N263" s="42"/>
    </row>
    <row r="264" spans="1:14" ht="45" x14ac:dyDescent="0.25">
      <c r="A264" s="29" t="s">
        <v>367</v>
      </c>
      <c r="B264" s="37" t="s">
        <v>111</v>
      </c>
      <c r="C264" s="37" t="s">
        <v>115</v>
      </c>
      <c r="D264" s="35">
        <v>5500591040</v>
      </c>
      <c r="E264" s="33"/>
      <c r="F264" s="33"/>
      <c r="G264" s="40">
        <f t="shared" si="65"/>
        <v>8</v>
      </c>
      <c r="H264" s="235">
        <f t="shared" si="64"/>
        <v>2</v>
      </c>
      <c r="I264" s="40">
        <f t="shared" si="65"/>
        <v>5</v>
      </c>
      <c r="J264" s="40">
        <f t="shared" si="65"/>
        <v>3</v>
      </c>
      <c r="K264" s="40">
        <f t="shared" si="65"/>
        <v>0</v>
      </c>
      <c r="M264" s="42"/>
      <c r="N264" s="42"/>
    </row>
    <row r="265" spans="1:14" ht="30" x14ac:dyDescent="0.25">
      <c r="A265" s="29" t="s">
        <v>160</v>
      </c>
      <c r="B265" s="37" t="s">
        <v>111</v>
      </c>
      <c r="C265" s="37" t="s">
        <v>115</v>
      </c>
      <c r="D265" s="35">
        <v>5500591040</v>
      </c>
      <c r="E265" s="35">
        <v>200</v>
      </c>
      <c r="F265" s="33"/>
      <c r="G265" s="40">
        <f t="shared" si="65"/>
        <v>8</v>
      </c>
      <c r="H265" s="235">
        <f t="shared" si="64"/>
        <v>2</v>
      </c>
      <c r="I265" s="40">
        <f t="shared" si="65"/>
        <v>5</v>
      </c>
      <c r="J265" s="40">
        <f t="shared" si="65"/>
        <v>3</v>
      </c>
      <c r="K265" s="40">
        <f t="shared" si="65"/>
        <v>0</v>
      </c>
      <c r="M265" s="42"/>
      <c r="N265" s="42"/>
    </row>
    <row r="266" spans="1:14" ht="30" x14ac:dyDescent="0.25">
      <c r="A266" s="6" t="s">
        <v>20</v>
      </c>
      <c r="B266" s="37" t="s">
        <v>111</v>
      </c>
      <c r="C266" s="37" t="s">
        <v>115</v>
      </c>
      <c r="D266" s="35">
        <v>5500591040</v>
      </c>
      <c r="E266" s="35">
        <v>240</v>
      </c>
      <c r="F266" s="33"/>
      <c r="G266" s="40">
        <f t="shared" si="65"/>
        <v>8</v>
      </c>
      <c r="H266" s="235">
        <f t="shared" si="64"/>
        <v>2</v>
      </c>
      <c r="I266" s="40">
        <f t="shared" si="65"/>
        <v>5</v>
      </c>
      <c r="J266" s="40">
        <f t="shared" si="65"/>
        <v>3</v>
      </c>
      <c r="K266" s="40">
        <f t="shared" si="65"/>
        <v>0</v>
      </c>
      <c r="M266" s="42"/>
      <c r="N266" s="42"/>
    </row>
    <row r="267" spans="1:14" x14ac:dyDescent="0.25">
      <c r="A267" s="7" t="s">
        <v>8</v>
      </c>
      <c r="B267" s="37" t="s">
        <v>111</v>
      </c>
      <c r="C267" s="37" t="s">
        <v>115</v>
      </c>
      <c r="D267" s="35">
        <v>5500591040</v>
      </c>
      <c r="E267" s="35">
        <v>240</v>
      </c>
      <c r="F267" s="35">
        <v>1</v>
      </c>
      <c r="G267" s="40">
        <v>8</v>
      </c>
      <c r="H267" s="235">
        <f t="shared" si="64"/>
        <v>2</v>
      </c>
      <c r="I267" s="40">
        <v>5</v>
      </c>
      <c r="J267" s="40">
        <v>3</v>
      </c>
      <c r="K267" s="40"/>
      <c r="M267" s="42"/>
      <c r="N267" s="42"/>
    </row>
    <row r="268" spans="1:14" x14ac:dyDescent="0.25">
      <c r="A268" s="5" t="s">
        <v>71</v>
      </c>
      <c r="B268" s="93" t="s">
        <v>72</v>
      </c>
      <c r="C268" s="36"/>
      <c r="D268" s="33"/>
      <c r="E268" s="33"/>
      <c r="F268" s="33"/>
      <c r="G268" s="235" t="e">
        <f>G281+G290+#REF!+G333+G271</f>
        <v>#REF!</v>
      </c>
      <c r="H268" s="235" t="e">
        <f>H281+H290+#REF!+H333</f>
        <v>#REF!</v>
      </c>
      <c r="I268" s="235">
        <f>I281+I290+I333+I271</f>
        <v>9588.6249699999989</v>
      </c>
      <c r="J268" s="235">
        <f>J281+J290+J333+J271</f>
        <v>41085.224970000003</v>
      </c>
      <c r="K268" s="235">
        <f>K271+K281+K290+K333</f>
        <v>41669.224970000003</v>
      </c>
    </row>
    <row r="269" spans="1:14" x14ac:dyDescent="0.25">
      <c r="A269" s="5" t="s">
        <v>8</v>
      </c>
      <c r="B269" s="93" t="s">
        <v>103</v>
      </c>
      <c r="C269" s="36"/>
      <c r="D269" s="33"/>
      <c r="E269" s="33"/>
      <c r="F269" s="33"/>
      <c r="G269" s="235" t="e">
        <f>G276+G289+G299+G302+#REF!+#REF!</f>
        <v>#REF!</v>
      </c>
      <c r="H269" s="235" t="e">
        <f>#REF!+#REF!+H352+#REF!</f>
        <v>#REF!</v>
      </c>
      <c r="I269" s="235">
        <f>I289+I299+I321+I332+I338+I309+I312+I287+I305+I328</f>
        <v>8157.4</v>
      </c>
      <c r="J269" s="235">
        <f>J289+J299+J321+J332+J338+J309+J312+J287</f>
        <v>30185</v>
      </c>
      <c r="K269" s="235">
        <f>K289+K299+K321+K332+K338+K309+K312+K287</f>
        <v>30769</v>
      </c>
      <c r="N269" s="42"/>
    </row>
    <row r="270" spans="1:14" ht="15" customHeight="1" x14ac:dyDescent="0.25">
      <c r="A270" s="5" t="s">
        <v>9</v>
      </c>
      <c r="B270" s="93" t="s">
        <v>104</v>
      </c>
      <c r="C270" s="36"/>
      <c r="D270" s="33"/>
      <c r="E270" s="33"/>
      <c r="F270" s="33"/>
      <c r="G270" s="235" t="e">
        <f>G295+#REF!</f>
        <v>#REF!</v>
      </c>
      <c r="H270" s="235" t="e">
        <f>#REF!+H981+#REF!+#REF!</f>
        <v>#REF!</v>
      </c>
      <c r="I270" s="235">
        <f>I317+I280+I324</f>
        <v>1431.22497</v>
      </c>
      <c r="J270" s="283">
        <f t="shared" ref="J270:K270" si="66">J317+J280+J324</f>
        <v>10900.224969999999</v>
      </c>
      <c r="K270" s="283">
        <f t="shared" si="66"/>
        <v>10900.224969999999</v>
      </c>
    </row>
    <row r="271" spans="1:14" ht="17.25" customHeight="1" x14ac:dyDescent="0.25">
      <c r="A271" s="5" t="s">
        <v>73</v>
      </c>
      <c r="B271" s="93" t="s">
        <v>72</v>
      </c>
      <c r="C271" s="93" t="s">
        <v>74</v>
      </c>
      <c r="D271" s="181"/>
      <c r="E271" s="181"/>
      <c r="F271" s="181"/>
      <c r="G271" s="235">
        <f t="shared" ref="G271:K275" si="67">G272</f>
        <v>0</v>
      </c>
      <c r="H271" s="235" t="e">
        <f t="shared" si="67"/>
        <v>#REF!</v>
      </c>
      <c r="I271" s="235">
        <f t="shared" si="67"/>
        <v>900.22496999999998</v>
      </c>
      <c r="J271" s="235">
        <f t="shared" si="67"/>
        <v>900.22496999999998</v>
      </c>
      <c r="K271" s="235">
        <f t="shared" si="67"/>
        <v>900.22496999999998</v>
      </c>
    </row>
    <row r="272" spans="1:14" ht="15" customHeight="1" x14ac:dyDescent="0.25">
      <c r="A272" s="6" t="s">
        <v>16</v>
      </c>
      <c r="B272" s="37" t="s">
        <v>72</v>
      </c>
      <c r="C272" s="37" t="s">
        <v>74</v>
      </c>
      <c r="D272" s="35">
        <v>9000000000</v>
      </c>
      <c r="E272" s="33"/>
      <c r="F272" s="33"/>
      <c r="G272" s="40">
        <f>G273</f>
        <v>0</v>
      </c>
      <c r="H272" s="40" t="e">
        <f>#REF!</f>
        <v>#REF!</v>
      </c>
      <c r="I272" s="40">
        <f>I277</f>
        <v>900.22496999999998</v>
      </c>
      <c r="J272" s="40">
        <f>J277</f>
        <v>900.22496999999998</v>
      </c>
      <c r="K272" s="40">
        <f>K277</f>
        <v>900.22496999999998</v>
      </c>
    </row>
    <row r="273" spans="1:14" ht="60" hidden="1" customHeight="1" x14ac:dyDescent="0.25">
      <c r="A273" s="6" t="s">
        <v>162</v>
      </c>
      <c r="B273" s="37" t="s">
        <v>72</v>
      </c>
      <c r="C273" s="37" t="s">
        <v>74</v>
      </c>
      <c r="D273" s="35">
        <v>9000090440</v>
      </c>
      <c r="E273" s="33"/>
      <c r="F273" s="33"/>
      <c r="G273" s="40">
        <f t="shared" si="67"/>
        <v>0</v>
      </c>
      <c r="H273" s="40">
        <f t="shared" si="67"/>
        <v>91</v>
      </c>
      <c r="I273" s="40">
        <f t="shared" si="67"/>
        <v>0</v>
      </c>
      <c r="J273" s="40">
        <f t="shared" si="67"/>
        <v>0</v>
      </c>
      <c r="K273" s="40">
        <f t="shared" si="67"/>
        <v>0</v>
      </c>
    </row>
    <row r="274" spans="1:14" ht="15" hidden="1" customHeight="1" x14ac:dyDescent="0.25">
      <c r="A274" s="6" t="s">
        <v>21</v>
      </c>
      <c r="B274" s="37" t="s">
        <v>72</v>
      </c>
      <c r="C274" s="37" t="s">
        <v>74</v>
      </c>
      <c r="D274" s="35">
        <v>9000090440</v>
      </c>
      <c r="E274" s="35">
        <v>800</v>
      </c>
      <c r="F274" s="33"/>
      <c r="G274" s="40">
        <f t="shared" si="67"/>
        <v>0</v>
      </c>
      <c r="H274" s="40">
        <f t="shared" si="67"/>
        <v>91</v>
      </c>
      <c r="I274" s="40">
        <f t="shared" si="67"/>
        <v>0</v>
      </c>
      <c r="J274" s="40">
        <f t="shared" si="67"/>
        <v>0</v>
      </c>
      <c r="K274" s="40">
        <f t="shared" si="67"/>
        <v>0</v>
      </c>
    </row>
    <row r="275" spans="1:14" ht="45" hidden="1" customHeight="1" x14ac:dyDescent="0.25">
      <c r="A275" s="6" t="s">
        <v>75</v>
      </c>
      <c r="B275" s="37" t="s">
        <v>72</v>
      </c>
      <c r="C275" s="37" t="s">
        <v>74</v>
      </c>
      <c r="D275" s="35">
        <v>9000090440</v>
      </c>
      <c r="E275" s="35">
        <v>810</v>
      </c>
      <c r="F275" s="33"/>
      <c r="G275" s="40">
        <f t="shared" si="67"/>
        <v>0</v>
      </c>
      <c r="H275" s="40">
        <f t="shared" si="67"/>
        <v>91</v>
      </c>
      <c r="I275" s="40">
        <f t="shared" si="67"/>
        <v>0</v>
      </c>
      <c r="J275" s="40">
        <f t="shared" si="67"/>
        <v>0</v>
      </c>
      <c r="K275" s="40">
        <f t="shared" si="67"/>
        <v>0</v>
      </c>
    </row>
    <row r="276" spans="1:14" ht="15" hidden="1" customHeight="1" x14ac:dyDescent="0.25">
      <c r="A276" s="7" t="s">
        <v>8</v>
      </c>
      <c r="B276" s="37" t="s">
        <v>72</v>
      </c>
      <c r="C276" s="37" t="s">
        <v>74</v>
      </c>
      <c r="D276" s="35">
        <v>9000090440</v>
      </c>
      <c r="E276" s="35">
        <v>810</v>
      </c>
      <c r="F276" s="35">
        <v>1</v>
      </c>
      <c r="G276" s="40"/>
      <c r="H276" s="40">
        <v>91</v>
      </c>
      <c r="I276" s="40"/>
      <c r="J276" s="40"/>
      <c r="K276" s="40"/>
    </row>
    <row r="277" spans="1:14" ht="45" customHeight="1" x14ac:dyDescent="0.25">
      <c r="A277" s="245" t="s">
        <v>505</v>
      </c>
      <c r="B277" s="37" t="s">
        <v>72</v>
      </c>
      <c r="C277" s="37" t="s">
        <v>74</v>
      </c>
      <c r="D277" s="246">
        <v>9000071090</v>
      </c>
      <c r="E277" s="35"/>
      <c r="F277" s="35"/>
      <c r="G277" s="40">
        <f>G278</f>
        <v>15</v>
      </c>
      <c r="H277" s="235">
        <f>I277-J277</f>
        <v>0</v>
      </c>
      <c r="I277" s="40">
        <f t="shared" ref="I277:K279" si="68">I278</f>
        <v>900.22496999999998</v>
      </c>
      <c r="J277" s="40">
        <f t="shared" si="68"/>
        <v>900.22496999999998</v>
      </c>
      <c r="K277" s="40">
        <f t="shared" si="68"/>
        <v>900.22496999999998</v>
      </c>
      <c r="M277" s="42"/>
      <c r="N277" s="42"/>
    </row>
    <row r="278" spans="1:14" ht="30" customHeight="1" x14ac:dyDescent="0.25">
      <c r="A278" s="29" t="s">
        <v>160</v>
      </c>
      <c r="B278" s="37" t="s">
        <v>72</v>
      </c>
      <c r="C278" s="37" t="s">
        <v>74</v>
      </c>
      <c r="D278" s="246">
        <v>9000071090</v>
      </c>
      <c r="E278" s="35">
        <v>200</v>
      </c>
      <c r="F278" s="35"/>
      <c r="G278" s="40">
        <f>G279</f>
        <v>15</v>
      </c>
      <c r="H278" s="235">
        <f>I278-J278</f>
        <v>0</v>
      </c>
      <c r="I278" s="40">
        <f t="shared" si="68"/>
        <v>900.22496999999998</v>
      </c>
      <c r="J278" s="40">
        <f t="shared" si="68"/>
        <v>900.22496999999998</v>
      </c>
      <c r="K278" s="40">
        <f t="shared" si="68"/>
        <v>900.22496999999998</v>
      </c>
      <c r="M278" s="42"/>
      <c r="N278" s="42"/>
    </row>
    <row r="279" spans="1:14" ht="30" customHeight="1" x14ac:dyDescent="0.25">
      <c r="A279" s="6" t="s">
        <v>20</v>
      </c>
      <c r="B279" s="37" t="s">
        <v>72</v>
      </c>
      <c r="C279" s="37" t="s">
        <v>74</v>
      </c>
      <c r="D279" s="246">
        <v>9000071090</v>
      </c>
      <c r="E279" s="35">
        <v>240</v>
      </c>
      <c r="F279" s="35"/>
      <c r="G279" s="40">
        <f>G280</f>
        <v>15</v>
      </c>
      <c r="H279" s="235">
        <f>I279-J279</f>
        <v>0</v>
      </c>
      <c r="I279" s="40">
        <f t="shared" si="68"/>
        <v>900.22496999999998</v>
      </c>
      <c r="J279" s="40">
        <f t="shared" si="68"/>
        <v>900.22496999999998</v>
      </c>
      <c r="K279" s="40">
        <f t="shared" si="68"/>
        <v>900.22496999999998</v>
      </c>
      <c r="M279" s="42"/>
      <c r="N279" s="42"/>
    </row>
    <row r="280" spans="1:14" ht="15" customHeight="1" x14ac:dyDescent="0.25">
      <c r="A280" s="7" t="s">
        <v>9</v>
      </c>
      <c r="B280" s="37" t="s">
        <v>72</v>
      </c>
      <c r="C280" s="37" t="s">
        <v>74</v>
      </c>
      <c r="D280" s="246">
        <v>9000071090</v>
      </c>
      <c r="E280" s="35">
        <v>240</v>
      </c>
      <c r="F280" s="35">
        <v>2</v>
      </c>
      <c r="G280" s="40">
        <v>15</v>
      </c>
      <c r="H280" s="235">
        <f>I280-J280</f>
        <v>0</v>
      </c>
      <c r="I280" s="40">
        <v>900.22496999999998</v>
      </c>
      <c r="J280" s="40">
        <v>900.22496999999998</v>
      </c>
      <c r="K280" s="40">
        <v>900.22496999999998</v>
      </c>
      <c r="M280" s="51"/>
      <c r="N280" s="51"/>
    </row>
    <row r="281" spans="1:14" x14ac:dyDescent="0.25">
      <c r="A281" s="5" t="s">
        <v>76</v>
      </c>
      <c r="B281" s="93" t="s">
        <v>72</v>
      </c>
      <c r="C281" s="93" t="s">
        <v>77</v>
      </c>
      <c r="D281" s="181"/>
      <c r="E281" s="181"/>
      <c r="F281" s="181"/>
      <c r="G281" s="235">
        <f t="shared" ref="G281:K288" si="69">G282</f>
        <v>2670</v>
      </c>
      <c r="H281" s="235">
        <f t="shared" si="69"/>
        <v>1036.2</v>
      </c>
      <c r="I281" s="235">
        <f t="shared" si="69"/>
        <v>4850</v>
      </c>
      <c r="J281" s="235">
        <f t="shared" si="69"/>
        <v>4800</v>
      </c>
      <c r="K281" s="235">
        <f t="shared" si="69"/>
        <v>4800</v>
      </c>
    </row>
    <row r="282" spans="1:14" x14ac:dyDescent="0.25">
      <c r="A282" s="6" t="s">
        <v>16</v>
      </c>
      <c r="B282" s="37" t="s">
        <v>72</v>
      </c>
      <c r="C282" s="37" t="s">
        <v>77</v>
      </c>
      <c r="D282" s="35">
        <v>9000000000</v>
      </c>
      <c r="E282" s="33"/>
      <c r="F282" s="33"/>
      <c r="G282" s="40">
        <f t="shared" si="69"/>
        <v>2670</v>
      </c>
      <c r="H282" s="40">
        <f t="shared" si="69"/>
        <v>1036.2</v>
      </c>
      <c r="I282" s="40">
        <f t="shared" si="69"/>
        <v>4850</v>
      </c>
      <c r="J282" s="40">
        <f t="shared" si="69"/>
        <v>4800</v>
      </c>
      <c r="K282" s="40">
        <f t="shared" si="69"/>
        <v>4800</v>
      </c>
    </row>
    <row r="283" spans="1:14" x14ac:dyDescent="0.25">
      <c r="A283" s="6" t="s">
        <v>454</v>
      </c>
      <c r="B283" s="37" t="s">
        <v>72</v>
      </c>
      <c r="C283" s="37" t="s">
        <v>77</v>
      </c>
      <c r="D283" s="35">
        <v>9000090410</v>
      </c>
      <c r="E283" s="33"/>
      <c r="F283" s="33"/>
      <c r="G283" s="40">
        <f t="shared" si="69"/>
        <v>2670</v>
      </c>
      <c r="H283" s="40">
        <f t="shared" si="69"/>
        <v>1036.2</v>
      </c>
      <c r="I283" s="40">
        <f t="shared" si="69"/>
        <v>4850</v>
      </c>
      <c r="J283" s="40">
        <f t="shared" si="69"/>
        <v>4800</v>
      </c>
      <c r="K283" s="40">
        <f t="shared" si="69"/>
        <v>4800</v>
      </c>
    </row>
    <row r="284" spans="1:14" x14ac:dyDescent="0.25">
      <c r="A284" s="6" t="s">
        <v>21</v>
      </c>
      <c r="B284" s="37" t="s">
        <v>72</v>
      </c>
      <c r="C284" s="37" t="s">
        <v>77</v>
      </c>
      <c r="D284" s="35">
        <v>9000090410</v>
      </c>
      <c r="E284" s="35"/>
      <c r="F284" s="33"/>
      <c r="G284" s="40">
        <f>G288</f>
        <v>2670</v>
      </c>
      <c r="H284" s="40">
        <f>H288</f>
        <v>1036.2</v>
      </c>
      <c r="I284" s="40">
        <f>I285+I288</f>
        <v>4850</v>
      </c>
      <c r="J284" s="40">
        <f>J285+J288</f>
        <v>4800</v>
      </c>
      <c r="K284" s="40">
        <f>K285+K288</f>
        <v>4800</v>
      </c>
    </row>
    <row r="285" spans="1:14" ht="30" x14ac:dyDescent="0.25">
      <c r="A285" s="29" t="s">
        <v>160</v>
      </c>
      <c r="B285" s="37" t="s">
        <v>72</v>
      </c>
      <c r="C285" s="37" t="s">
        <v>77</v>
      </c>
      <c r="D285" s="35">
        <v>9000090410</v>
      </c>
      <c r="E285" s="35">
        <v>200</v>
      </c>
      <c r="F285" s="35"/>
      <c r="G285" s="40">
        <f>G286</f>
        <v>4517</v>
      </c>
      <c r="H285" s="235">
        <f>I285-J285</f>
        <v>50</v>
      </c>
      <c r="I285" s="40">
        <f t="shared" ref="I285:K286" si="70">I286</f>
        <v>4850</v>
      </c>
      <c r="J285" s="40">
        <f t="shared" si="70"/>
        <v>4800</v>
      </c>
      <c r="K285" s="40">
        <f t="shared" si="70"/>
        <v>4800</v>
      </c>
      <c r="M285" s="42"/>
      <c r="N285" s="42"/>
    </row>
    <row r="286" spans="1:14" ht="30" x14ac:dyDescent="0.25">
      <c r="A286" s="6" t="s">
        <v>20</v>
      </c>
      <c r="B286" s="37" t="s">
        <v>72</v>
      </c>
      <c r="C286" s="37" t="s">
        <v>77</v>
      </c>
      <c r="D286" s="35">
        <v>9000090410</v>
      </c>
      <c r="E286" s="35">
        <v>240</v>
      </c>
      <c r="F286" s="35"/>
      <c r="G286" s="40">
        <f>G287</f>
        <v>4517</v>
      </c>
      <c r="H286" s="235">
        <f>I286-J286</f>
        <v>50</v>
      </c>
      <c r="I286" s="40">
        <f t="shared" si="70"/>
        <v>4850</v>
      </c>
      <c r="J286" s="40">
        <f t="shared" si="70"/>
        <v>4800</v>
      </c>
      <c r="K286" s="40">
        <f t="shared" si="70"/>
        <v>4800</v>
      </c>
      <c r="M286" s="42"/>
      <c r="N286" s="42"/>
    </row>
    <row r="287" spans="1:14" x14ac:dyDescent="0.25">
      <c r="A287" s="7" t="s">
        <v>8</v>
      </c>
      <c r="B287" s="37" t="s">
        <v>72</v>
      </c>
      <c r="C287" s="37" t="s">
        <v>77</v>
      </c>
      <c r="D287" s="35">
        <v>9000090410</v>
      </c>
      <c r="E287" s="35">
        <v>240</v>
      </c>
      <c r="F287" s="35">
        <v>1</v>
      </c>
      <c r="G287" s="40">
        <v>4517</v>
      </c>
      <c r="H287" s="235">
        <f>I287-J287</f>
        <v>50</v>
      </c>
      <c r="I287" s="40">
        <v>4850</v>
      </c>
      <c r="J287" s="40">
        <v>4800</v>
      </c>
      <c r="K287" s="40">
        <v>4800</v>
      </c>
      <c r="M287" s="42"/>
      <c r="N287" s="42"/>
    </row>
    <row r="288" spans="1:14" ht="45" hidden="1" x14ac:dyDescent="0.25">
      <c r="A288" s="6" t="s">
        <v>75</v>
      </c>
      <c r="B288" s="37" t="s">
        <v>72</v>
      </c>
      <c r="C288" s="37" t="s">
        <v>77</v>
      </c>
      <c r="D288" s="35">
        <v>9000090410</v>
      </c>
      <c r="E288" s="35">
        <v>810</v>
      </c>
      <c r="F288" s="33"/>
      <c r="G288" s="40">
        <f t="shared" si="69"/>
        <v>2670</v>
      </c>
      <c r="H288" s="40">
        <f t="shared" si="69"/>
        <v>1036.2</v>
      </c>
      <c r="I288" s="40">
        <f t="shared" si="69"/>
        <v>0</v>
      </c>
      <c r="J288" s="40">
        <f t="shared" si="69"/>
        <v>0</v>
      </c>
      <c r="K288" s="40">
        <f t="shared" si="69"/>
        <v>0</v>
      </c>
    </row>
    <row r="289" spans="1:13" hidden="1" x14ac:dyDescent="0.25">
      <c r="A289" s="7" t="s">
        <v>8</v>
      </c>
      <c r="B289" s="37" t="s">
        <v>72</v>
      </c>
      <c r="C289" s="37" t="s">
        <v>77</v>
      </c>
      <c r="D289" s="35">
        <v>9000090410</v>
      </c>
      <c r="E289" s="35">
        <v>810</v>
      </c>
      <c r="F289" s="35">
        <v>1</v>
      </c>
      <c r="G289" s="40">
        <v>2670</v>
      </c>
      <c r="H289" s="40">
        <v>1036.2</v>
      </c>
      <c r="I289" s="40"/>
      <c r="J289" s="40"/>
      <c r="K289" s="40"/>
    </row>
    <row r="290" spans="1:13" s="48" customFormat="1" ht="14.25" x14ac:dyDescent="0.2">
      <c r="A290" s="5" t="s">
        <v>78</v>
      </c>
      <c r="B290" s="93" t="s">
        <v>72</v>
      </c>
      <c r="C290" s="93" t="s">
        <v>79</v>
      </c>
      <c r="D290" s="94"/>
      <c r="E290" s="94"/>
      <c r="F290" s="94"/>
      <c r="G290" s="235" t="e">
        <f>G291+#REF!+#REF!</f>
        <v>#REF!</v>
      </c>
      <c r="H290" s="235" t="e">
        <f>H291+#REF!</f>
        <v>#REF!</v>
      </c>
      <c r="I290" s="235">
        <f>I291+I313</f>
        <v>3837.4</v>
      </c>
      <c r="J290" s="235">
        <f>J291+J313</f>
        <v>35384</v>
      </c>
      <c r="K290" s="235">
        <f>K291+K313</f>
        <v>35969</v>
      </c>
    </row>
    <row r="291" spans="1:13" x14ac:dyDescent="0.25">
      <c r="A291" s="6" t="s">
        <v>16</v>
      </c>
      <c r="B291" s="37" t="s">
        <v>72</v>
      </c>
      <c r="C291" s="37" t="s">
        <v>79</v>
      </c>
      <c r="D291" s="35">
        <v>9000000000</v>
      </c>
      <c r="E291" s="35"/>
      <c r="F291" s="35"/>
      <c r="G291" s="40">
        <f>G296+G300+G292</f>
        <v>894.1</v>
      </c>
      <c r="H291" s="40">
        <f>H296</f>
        <v>1736.2336499999999</v>
      </c>
      <c r="I291" s="40">
        <f>I299+I309+I312+I305</f>
        <v>2906.4</v>
      </c>
      <c r="J291" s="40">
        <f>J299+J309+J312</f>
        <v>25124</v>
      </c>
      <c r="K291" s="40">
        <f>K299+K309+K312</f>
        <v>25709</v>
      </c>
    </row>
    <row r="292" spans="1:13" ht="15" hidden="1" customHeight="1" x14ac:dyDescent="0.25">
      <c r="A292" s="247" t="s">
        <v>167</v>
      </c>
      <c r="B292" s="37" t="s">
        <v>72</v>
      </c>
      <c r="C292" s="37" t="s">
        <v>79</v>
      </c>
      <c r="D292" s="35">
        <v>9000070550</v>
      </c>
      <c r="E292" s="35"/>
      <c r="F292" s="35"/>
      <c r="G292" s="40">
        <f t="shared" ref="G292:K294" si="71">G293</f>
        <v>0</v>
      </c>
      <c r="H292" s="40">
        <f t="shared" si="71"/>
        <v>1736.2336499999999</v>
      </c>
      <c r="I292" s="40">
        <f t="shared" si="71"/>
        <v>0</v>
      </c>
      <c r="J292" s="40">
        <f t="shared" si="71"/>
        <v>0</v>
      </c>
      <c r="K292" s="40">
        <f t="shared" si="71"/>
        <v>0</v>
      </c>
    </row>
    <row r="293" spans="1:13" ht="30" hidden="1" customHeight="1" x14ac:dyDescent="0.25">
      <c r="A293" s="29" t="s">
        <v>160</v>
      </c>
      <c r="B293" s="37" t="s">
        <v>72</v>
      </c>
      <c r="C293" s="37" t="s">
        <v>79</v>
      </c>
      <c r="D293" s="35">
        <v>9000070550</v>
      </c>
      <c r="E293" s="35">
        <v>200</v>
      </c>
      <c r="F293" s="35"/>
      <c r="G293" s="40">
        <f t="shared" si="71"/>
        <v>0</v>
      </c>
      <c r="H293" s="40">
        <f t="shared" si="71"/>
        <v>1736.2336499999999</v>
      </c>
      <c r="I293" s="40">
        <f t="shared" si="71"/>
        <v>0</v>
      </c>
      <c r="J293" s="40">
        <f t="shared" si="71"/>
        <v>0</v>
      </c>
      <c r="K293" s="40">
        <f t="shared" si="71"/>
        <v>0</v>
      </c>
    </row>
    <row r="294" spans="1:13" ht="30" hidden="1" customHeight="1" x14ac:dyDescent="0.25">
      <c r="A294" s="6" t="s">
        <v>20</v>
      </c>
      <c r="B294" s="37" t="s">
        <v>72</v>
      </c>
      <c r="C294" s="37" t="s">
        <v>79</v>
      </c>
      <c r="D294" s="35">
        <v>9000070550</v>
      </c>
      <c r="E294" s="35">
        <v>240</v>
      </c>
      <c r="F294" s="35"/>
      <c r="G294" s="40">
        <f t="shared" si="71"/>
        <v>0</v>
      </c>
      <c r="H294" s="40">
        <f t="shared" si="71"/>
        <v>1736.2336499999999</v>
      </c>
      <c r="I294" s="40">
        <f t="shared" si="71"/>
        <v>0</v>
      </c>
      <c r="J294" s="40">
        <f t="shared" si="71"/>
        <v>0</v>
      </c>
      <c r="K294" s="40">
        <f t="shared" si="71"/>
        <v>0</v>
      </c>
    </row>
    <row r="295" spans="1:13" ht="15" hidden="1" customHeight="1" x14ac:dyDescent="0.25">
      <c r="A295" s="7" t="s">
        <v>9</v>
      </c>
      <c r="B295" s="37" t="s">
        <v>72</v>
      </c>
      <c r="C295" s="37" t="s">
        <v>79</v>
      </c>
      <c r="D295" s="35">
        <v>9000070550</v>
      </c>
      <c r="E295" s="35">
        <v>240</v>
      </c>
      <c r="F295" s="35">
        <v>2</v>
      </c>
      <c r="G295" s="40"/>
      <c r="H295" s="40">
        <v>1736.2336499999999</v>
      </c>
      <c r="I295" s="40"/>
      <c r="J295" s="40"/>
      <c r="K295" s="40"/>
    </row>
    <row r="296" spans="1:13" ht="30" x14ac:dyDescent="0.25">
      <c r="A296" s="6" t="s">
        <v>344</v>
      </c>
      <c r="B296" s="37" t="s">
        <v>72</v>
      </c>
      <c r="C296" s="37" t="s">
        <v>79</v>
      </c>
      <c r="D296" s="35">
        <v>9000090420</v>
      </c>
      <c r="E296" s="35"/>
      <c r="F296" s="35"/>
      <c r="G296" s="40">
        <f t="shared" ref="G296:K298" si="72">G297</f>
        <v>894.1</v>
      </c>
      <c r="H296" s="40">
        <f t="shared" si="72"/>
        <v>1736.2336499999999</v>
      </c>
      <c r="I296" s="40">
        <f t="shared" si="72"/>
        <v>2906.4</v>
      </c>
      <c r="J296" s="40">
        <f t="shared" si="72"/>
        <v>25124</v>
      </c>
      <c r="K296" s="40">
        <f t="shared" si="72"/>
        <v>25709</v>
      </c>
    </row>
    <row r="297" spans="1:13" ht="30" x14ac:dyDescent="0.25">
      <c r="A297" s="29" t="s">
        <v>160</v>
      </c>
      <c r="B297" s="37" t="s">
        <v>72</v>
      </c>
      <c r="C297" s="37" t="s">
        <v>79</v>
      </c>
      <c r="D297" s="35">
        <v>9000090420</v>
      </c>
      <c r="E297" s="35">
        <v>200</v>
      </c>
      <c r="F297" s="35"/>
      <c r="G297" s="40">
        <f t="shared" si="72"/>
        <v>894.1</v>
      </c>
      <c r="H297" s="40">
        <f t="shared" si="72"/>
        <v>1736.2336499999999</v>
      </c>
      <c r="I297" s="40">
        <f t="shared" si="72"/>
        <v>2906.4</v>
      </c>
      <c r="J297" s="40">
        <f t="shared" si="72"/>
        <v>25124</v>
      </c>
      <c r="K297" s="40">
        <f t="shared" si="72"/>
        <v>25709</v>
      </c>
    </row>
    <row r="298" spans="1:13" ht="30" x14ac:dyDescent="0.25">
      <c r="A298" s="6" t="s">
        <v>20</v>
      </c>
      <c r="B298" s="37" t="s">
        <v>72</v>
      </c>
      <c r="C298" s="37" t="s">
        <v>79</v>
      </c>
      <c r="D298" s="35">
        <v>9000090420</v>
      </c>
      <c r="E298" s="35">
        <v>240</v>
      </c>
      <c r="F298" s="35"/>
      <c r="G298" s="40">
        <f t="shared" si="72"/>
        <v>894.1</v>
      </c>
      <c r="H298" s="40">
        <f t="shared" si="72"/>
        <v>1736.2336499999999</v>
      </c>
      <c r="I298" s="40">
        <f t="shared" si="72"/>
        <v>2906.4</v>
      </c>
      <c r="J298" s="40">
        <f>J299</f>
        <v>25124</v>
      </c>
      <c r="K298" s="40">
        <f>K299</f>
        <v>25709</v>
      </c>
    </row>
    <row r="299" spans="1:13" x14ac:dyDescent="0.25">
      <c r="A299" s="7" t="s">
        <v>8</v>
      </c>
      <c r="B299" s="37" t="s">
        <v>72</v>
      </c>
      <c r="C299" s="37" t="s">
        <v>79</v>
      </c>
      <c r="D299" s="35">
        <v>9000090420</v>
      </c>
      <c r="E299" s="35">
        <v>240</v>
      </c>
      <c r="F299" s="35">
        <v>1</v>
      </c>
      <c r="G299" s="40">
        <v>894.1</v>
      </c>
      <c r="H299" s="40">
        <v>1736.2336499999999</v>
      </c>
      <c r="I299" s="40">
        <v>2906.4</v>
      </c>
      <c r="J299" s="40">
        <v>25124</v>
      </c>
      <c r="K299" s="40">
        <v>25709</v>
      </c>
    </row>
    <row r="300" spans="1:13" ht="15" hidden="1" customHeight="1" x14ac:dyDescent="0.25">
      <c r="A300" s="6" t="s">
        <v>21</v>
      </c>
      <c r="B300" s="37" t="s">
        <v>72</v>
      </c>
      <c r="C300" s="37" t="s">
        <v>79</v>
      </c>
      <c r="D300" s="35">
        <v>9000090430</v>
      </c>
      <c r="E300" s="35">
        <v>800</v>
      </c>
      <c r="F300" s="35"/>
      <c r="G300" s="40">
        <f t="shared" ref="G300:K301" si="73">G301</f>
        <v>0</v>
      </c>
      <c r="H300" s="40">
        <f t="shared" si="73"/>
        <v>1736.2336499999999</v>
      </c>
      <c r="I300" s="40">
        <f t="shared" si="73"/>
        <v>0</v>
      </c>
      <c r="J300" s="40">
        <f t="shared" si="73"/>
        <v>0</v>
      </c>
      <c r="K300" s="40">
        <f t="shared" si="73"/>
        <v>0</v>
      </c>
    </row>
    <row r="301" spans="1:13" ht="15" hidden="1" customHeight="1" x14ac:dyDescent="0.25">
      <c r="A301" s="6" t="s">
        <v>161</v>
      </c>
      <c r="B301" s="37" t="s">
        <v>72</v>
      </c>
      <c r="C301" s="37" t="s">
        <v>79</v>
      </c>
      <c r="D301" s="35">
        <v>9000090430</v>
      </c>
      <c r="E301" s="35">
        <v>830</v>
      </c>
      <c r="F301" s="35"/>
      <c r="G301" s="40">
        <f t="shared" si="73"/>
        <v>0</v>
      </c>
      <c r="H301" s="40">
        <f t="shared" si="73"/>
        <v>1736.2336499999999</v>
      </c>
      <c r="I301" s="40">
        <f t="shared" si="73"/>
        <v>0</v>
      </c>
      <c r="J301" s="40">
        <f t="shared" si="73"/>
        <v>0</v>
      </c>
      <c r="K301" s="40">
        <f t="shared" si="73"/>
        <v>0</v>
      </c>
    </row>
    <row r="302" spans="1:13" ht="15" hidden="1" customHeight="1" x14ac:dyDescent="0.25">
      <c r="A302" s="7" t="s">
        <v>8</v>
      </c>
      <c r="B302" s="37" t="s">
        <v>72</v>
      </c>
      <c r="C302" s="37" t="s">
        <v>79</v>
      </c>
      <c r="D302" s="35">
        <v>9000090430</v>
      </c>
      <c r="E302" s="35">
        <v>830</v>
      </c>
      <c r="F302" s="35">
        <v>1</v>
      </c>
      <c r="G302" s="40"/>
      <c r="H302" s="40">
        <v>1736.2336499999999</v>
      </c>
      <c r="I302" s="40"/>
      <c r="J302" s="40"/>
      <c r="K302" s="40"/>
    </row>
    <row r="303" spans="1:13" ht="30" hidden="1" customHeight="1" x14ac:dyDescent="0.25">
      <c r="A303" s="248" t="s">
        <v>532</v>
      </c>
      <c r="B303" s="37" t="s">
        <v>72</v>
      </c>
      <c r="C303" s="37" t="s">
        <v>79</v>
      </c>
      <c r="D303" s="35">
        <v>9000090420</v>
      </c>
      <c r="E303" s="35">
        <v>400</v>
      </c>
      <c r="F303" s="35"/>
      <c r="G303" s="40" t="e">
        <f t="shared" ref="G303:K303" si="74">G304</f>
        <v>#REF!</v>
      </c>
      <c r="H303" s="235">
        <f t="shared" ref="H303:H305" si="75">I303-J303</f>
        <v>0</v>
      </c>
      <c r="I303" s="40">
        <f t="shared" si="74"/>
        <v>0</v>
      </c>
      <c r="J303" s="40">
        <f t="shared" si="74"/>
        <v>0</v>
      </c>
      <c r="K303" s="40">
        <f t="shared" si="74"/>
        <v>0</v>
      </c>
      <c r="M303" s="42"/>
    </row>
    <row r="304" spans="1:13" ht="18" hidden="1" customHeight="1" x14ac:dyDescent="0.25">
      <c r="A304" s="29" t="s">
        <v>149</v>
      </c>
      <c r="B304" s="37" t="s">
        <v>72</v>
      </c>
      <c r="C304" s="37" t="s">
        <v>79</v>
      </c>
      <c r="D304" s="35">
        <v>9000090420</v>
      </c>
      <c r="E304" s="35">
        <v>410</v>
      </c>
      <c r="F304" s="35"/>
      <c r="G304" s="40" t="e">
        <f>#REF!</f>
        <v>#REF!</v>
      </c>
      <c r="H304" s="235">
        <f t="shared" si="75"/>
        <v>0</v>
      </c>
      <c r="I304" s="40">
        <f>I305</f>
        <v>0</v>
      </c>
      <c r="J304" s="40">
        <f>J305</f>
        <v>0</v>
      </c>
      <c r="K304" s="40">
        <f>K305</f>
        <v>0</v>
      </c>
      <c r="M304" s="42"/>
    </row>
    <row r="305" spans="1:14" ht="15" hidden="1" customHeight="1" x14ac:dyDescent="0.25">
      <c r="A305" s="7" t="s">
        <v>8</v>
      </c>
      <c r="B305" s="37" t="s">
        <v>72</v>
      </c>
      <c r="C305" s="37" t="s">
        <v>79</v>
      </c>
      <c r="D305" s="35">
        <v>9000090420</v>
      </c>
      <c r="E305" s="35">
        <v>410</v>
      </c>
      <c r="F305" s="35">
        <v>1</v>
      </c>
      <c r="G305" s="40">
        <v>4517</v>
      </c>
      <c r="H305" s="235">
        <f t="shared" si="75"/>
        <v>0</v>
      </c>
      <c r="I305" s="40"/>
      <c r="J305" s="40">
        <v>0</v>
      </c>
      <c r="K305" s="40">
        <v>0</v>
      </c>
      <c r="M305" s="42"/>
    </row>
    <row r="306" spans="1:14" ht="15" hidden="1" customHeight="1" x14ac:dyDescent="0.25">
      <c r="A306" s="6" t="s">
        <v>394</v>
      </c>
      <c r="B306" s="37" t="s">
        <v>72</v>
      </c>
      <c r="C306" s="37" t="s">
        <v>79</v>
      </c>
      <c r="D306" s="35">
        <v>9000090440</v>
      </c>
      <c r="E306" s="35"/>
      <c r="F306" s="35"/>
      <c r="G306" s="40">
        <f t="shared" ref="G306:K308" si="76">G307</f>
        <v>4517</v>
      </c>
      <c r="H306" s="235">
        <f t="shared" ref="H306:H312" si="77">I306-J306</f>
        <v>0</v>
      </c>
      <c r="I306" s="40">
        <f>I307+I310</f>
        <v>0</v>
      </c>
      <c r="J306" s="40">
        <f>J307+J310</f>
        <v>0</v>
      </c>
      <c r="K306" s="40">
        <f>K307+K310</f>
        <v>0</v>
      </c>
      <c r="M306" s="42"/>
      <c r="N306" s="42"/>
    </row>
    <row r="307" spans="1:14" ht="30" hidden="1" customHeight="1" x14ac:dyDescent="0.25">
      <c r="A307" s="29" t="s">
        <v>160</v>
      </c>
      <c r="B307" s="37" t="s">
        <v>72</v>
      </c>
      <c r="C307" s="37" t="s">
        <v>79</v>
      </c>
      <c r="D307" s="35">
        <v>9000090440</v>
      </c>
      <c r="E307" s="35">
        <v>200</v>
      </c>
      <c r="F307" s="35"/>
      <c r="G307" s="40">
        <f t="shared" si="76"/>
        <v>4517</v>
      </c>
      <c r="H307" s="235">
        <f t="shared" si="77"/>
        <v>0</v>
      </c>
      <c r="I307" s="40">
        <f t="shared" si="76"/>
        <v>0</v>
      </c>
      <c r="J307" s="40">
        <f t="shared" si="76"/>
        <v>0</v>
      </c>
      <c r="K307" s="40">
        <f t="shared" si="76"/>
        <v>0</v>
      </c>
      <c r="M307" s="42"/>
      <c r="N307" s="42"/>
    </row>
    <row r="308" spans="1:14" ht="30" hidden="1" customHeight="1" x14ac:dyDescent="0.25">
      <c r="A308" s="6" t="s">
        <v>20</v>
      </c>
      <c r="B308" s="37" t="s">
        <v>72</v>
      </c>
      <c r="C308" s="37" t="s">
        <v>79</v>
      </c>
      <c r="D308" s="35">
        <v>9000090440</v>
      </c>
      <c r="E308" s="35">
        <v>240</v>
      </c>
      <c r="F308" s="35"/>
      <c r="G308" s="40">
        <f t="shared" si="76"/>
        <v>4517</v>
      </c>
      <c r="H308" s="235">
        <f t="shared" si="77"/>
        <v>0</v>
      </c>
      <c r="I308" s="40">
        <f t="shared" si="76"/>
        <v>0</v>
      </c>
      <c r="J308" s="40">
        <f t="shared" si="76"/>
        <v>0</v>
      </c>
      <c r="K308" s="40">
        <f t="shared" si="76"/>
        <v>0</v>
      </c>
      <c r="M308" s="42"/>
      <c r="N308" s="42"/>
    </row>
    <row r="309" spans="1:14" ht="15" hidden="1" customHeight="1" x14ac:dyDescent="0.25">
      <c r="A309" s="7" t="s">
        <v>8</v>
      </c>
      <c r="B309" s="37" t="s">
        <v>72</v>
      </c>
      <c r="C309" s="37" t="s">
        <v>79</v>
      </c>
      <c r="D309" s="35">
        <v>9000090440</v>
      </c>
      <c r="E309" s="35">
        <v>240</v>
      </c>
      <c r="F309" s="35">
        <v>1</v>
      </c>
      <c r="G309" s="40">
        <v>4517</v>
      </c>
      <c r="H309" s="235">
        <f t="shared" si="77"/>
        <v>0</v>
      </c>
      <c r="I309" s="40"/>
      <c r="J309" s="40"/>
      <c r="K309" s="40"/>
      <c r="M309" s="42"/>
      <c r="N309" s="42"/>
    </row>
    <row r="310" spans="1:14" ht="15" hidden="1" customHeight="1" x14ac:dyDescent="0.25">
      <c r="A310" s="6" t="s">
        <v>21</v>
      </c>
      <c r="B310" s="37" t="s">
        <v>72</v>
      </c>
      <c r="C310" s="37" t="s">
        <v>79</v>
      </c>
      <c r="D310" s="35">
        <v>9000090440</v>
      </c>
      <c r="E310" s="35">
        <v>800</v>
      </c>
      <c r="F310" s="33"/>
      <c r="G310" s="40">
        <f>H313</f>
        <v>-9329</v>
      </c>
      <c r="H310" s="235">
        <f t="shared" si="77"/>
        <v>0</v>
      </c>
      <c r="I310" s="40">
        <f t="shared" ref="I310:K311" si="78">I311</f>
        <v>0</v>
      </c>
      <c r="J310" s="40">
        <f t="shared" si="78"/>
        <v>0</v>
      </c>
      <c r="K310" s="40">
        <f t="shared" si="78"/>
        <v>0</v>
      </c>
      <c r="M310" s="42"/>
      <c r="N310" s="42"/>
    </row>
    <row r="311" spans="1:14" ht="15" hidden="1" customHeight="1" x14ac:dyDescent="0.25">
      <c r="A311" s="6" t="s">
        <v>161</v>
      </c>
      <c r="B311" s="37" t="s">
        <v>72</v>
      </c>
      <c r="C311" s="37" t="s">
        <v>79</v>
      </c>
      <c r="D311" s="35">
        <v>9000090440</v>
      </c>
      <c r="E311" s="35">
        <v>830</v>
      </c>
      <c r="F311" s="35"/>
      <c r="G311" s="40">
        <f>G312</f>
        <v>4517</v>
      </c>
      <c r="H311" s="235">
        <f t="shared" si="77"/>
        <v>0</v>
      </c>
      <c r="I311" s="40">
        <f t="shared" si="78"/>
        <v>0</v>
      </c>
      <c r="J311" s="40">
        <f t="shared" si="78"/>
        <v>0</v>
      </c>
      <c r="K311" s="40">
        <f t="shared" si="78"/>
        <v>0</v>
      </c>
      <c r="M311" s="42"/>
      <c r="N311" s="42"/>
    </row>
    <row r="312" spans="1:14" ht="15" hidden="1" customHeight="1" x14ac:dyDescent="0.25">
      <c r="A312" s="7" t="s">
        <v>8</v>
      </c>
      <c r="B312" s="37" t="s">
        <v>72</v>
      </c>
      <c r="C312" s="37" t="s">
        <v>79</v>
      </c>
      <c r="D312" s="35">
        <v>9000090440</v>
      </c>
      <c r="E312" s="35">
        <v>830</v>
      </c>
      <c r="F312" s="35">
        <v>1</v>
      </c>
      <c r="G312" s="40">
        <v>4517</v>
      </c>
      <c r="H312" s="235">
        <f t="shared" si="77"/>
        <v>0</v>
      </c>
      <c r="I312" s="40">
        <v>0</v>
      </c>
      <c r="J312" s="40">
        <v>0</v>
      </c>
      <c r="K312" s="40">
        <v>0</v>
      </c>
      <c r="M312" s="42"/>
      <c r="N312" s="42"/>
    </row>
    <row r="313" spans="1:14" ht="45" x14ac:dyDescent="0.25">
      <c r="A313" s="111" t="s">
        <v>528</v>
      </c>
      <c r="B313" s="37" t="s">
        <v>72</v>
      </c>
      <c r="C313" s="37" t="s">
        <v>79</v>
      </c>
      <c r="D313" s="35">
        <v>5200000000</v>
      </c>
      <c r="E313" s="35"/>
      <c r="F313" s="35"/>
      <c r="G313" s="40" t="e">
        <f>#REF!</f>
        <v>#REF!</v>
      </c>
      <c r="H313" s="235">
        <f t="shared" ref="H313:H332" si="79">I313-J313</f>
        <v>-9329</v>
      </c>
      <c r="I313" s="40">
        <f>I314+I329</f>
        <v>931</v>
      </c>
      <c r="J313" s="40">
        <f t="shared" ref="J313:K313" si="80">J314+J329</f>
        <v>10260</v>
      </c>
      <c r="K313" s="40">
        <f t="shared" si="80"/>
        <v>10260</v>
      </c>
      <c r="M313" s="42"/>
      <c r="N313" s="42"/>
    </row>
    <row r="314" spans="1:14" ht="30" x14ac:dyDescent="0.25">
      <c r="A314" s="112" t="s">
        <v>527</v>
      </c>
      <c r="B314" s="37" t="s">
        <v>72</v>
      </c>
      <c r="C314" s="37" t="s">
        <v>79</v>
      </c>
      <c r="D314" s="35">
        <v>5200100000</v>
      </c>
      <c r="E314" s="35"/>
      <c r="F314" s="35"/>
      <c r="G314" s="40">
        <f t="shared" ref="G314:K316" si="81">G315</f>
        <v>4517</v>
      </c>
      <c r="H314" s="235">
        <f t="shared" si="79"/>
        <v>-9329</v>
      </c>
      <c r="I314" s="40">
        <f>I315+I318+I322+I325</f>
        <v>831</v>
      </c>
      <c r="J314" s="40">
        <f t="shared" ref="J314:K314" si="82">J315+J318+J322+J325</f>
        <v>10160</v>
      </c>
      <c r="K314" s="40">
        <f t="shared" si="82"/>
        <v>10160</v>
      </c>
      <c r="M314" s="42"/>
      <c r="N314" s="42"/>
    </row>
    <row r="315" spans="1:14" ht="30" x14ac:dyDescent="0.25">
      <c r="A315" s="29" t="s">
        <v>160</v>
      </c>
      <c r="B315" s="37" t="s">
        <v>72</v>
      </c>
      <c r="C315" s="37" t="s">
        <v>79</v>
      </c>
      <c r="D315" s="35" t="s">
        <v>525</v>
      </c>
      <c r="E315" s="35">
        <v>200</v>
      </c>
      <c r="F315" s="35"/>
      <c r="G315" s="40">
        <f t="shared" si="81"/>
        <v>4517</v>
      </c>
      <c r="H315" s="235">
        <f t="shared" si="79"/>
        <v>-9469</v>
      </c>
      <c r="I315" s="40">
        <f t="shared" si="81"/>
        <v>531</v>
      </c>
      <c r="J315" s="40">
        <f t="shared" si="81"/>
        <v>10000</v>
      </c>
      <c r="K315" s="40">
        <f t="shared" si="81"/>
        <v>10000</v>
      </c>
      <c r="M315" s="42"/>
      <c r="N315" s="42"/>
    </row>
    <row r="316" spans="1:14" ht="30" x14ac:dyDescent="0.25">
      <c r="A316" s="6" t="s">
        <v>20</v>
      </c>
      <c r="B316" s="37" t="s">
        <v>72</v>
      </c>
      <c r="C316" s="37" t="s">
        <v>79</v>
      </c>
      <c r="D316" s="35" t="s">
        <v>525</v>
      </c>
      <c r="E316" s="35">
        <v>240</v>
      </c>
      <c r="F316" s="35"/>
      <c r="G316" s="40">
        <f t="shared" si="81"/>
        <v>4517</v>
      </c>
      <c r="H316" s="235">
        <f t="shared" si="79"/>
        <v>-9469</v>
      </c>
      <c r="I316" s="40">
        <f t="shared" si="81"/>
        <v>531</v>
      </c>
      <c r="J316" s="40">
        <f t="shared" si="81"/>
        <v>10000</v>
      </c>
      <c r="K316" s="40">
        <f t="shared" si="81"/>
        <v>10000</v>
      </c>
      <c r="M316" s="42"/>
      <c r="N316" s="42"/>
    </row>
    <row r="317" spans="1:14" x14ac:dyDescent="0.25">
      <c r="A317" s="7" t="s">
        <v>9</v>
      </c>
      <c r="B317" s="37" t="s">
        <v>72</v>
      </c>
      <c r="C317" s="37" t="s">
        <v>79</v>
      </c>
      <c r="D317" s="35" t="s">
        <v>525</v>
      </c>
      <c r="E317" s="35">
        <v>240</v>
      </c>
      <c r="F317" s="35">
        <v>2</v>
      </c>
      <c r="G317" s="40">
        <v>4517</v>
      </c>
      <c r="H317" s="235">
        <f t="shared" si="79"/>
        <v>-9469</v>
      </c>
      <c r="I317" s="40">
        <v>531</v>
      </c>
      <c r="J317" s="40">
        <v>10000</v>
      </c>
      <c r="K317" s="40">
        <v>10000</v>
      </c>
      <c r="M317" s="42"/>
      <c r="N317" s="42"/>
    </row>
    <row r="318" spans="1:14" ht="30" x14ac:dyDescent="0.25">
      <c r="A318" s="112" t="s">
        <v>527</v>
      </c>
      <c r="B318" s="37" t="s">
        <v>72</v>
      </c>
      <c r="C318" s="37" t="s">
        <v>79</v>
      </c>
      <c r="D318" s="35" t="s">
        <v>525</v>
      </c>
      <c r="E318" s="35"/>
      <c r="F318" s="35"/>
      <c r="G318" s="40">
        <f t="shared" ref="G318:K331" si="83">G319</f>
        <v>4517</v>
      </c>
      <c r="H318" s="235">
        <f>I318-J318</f>
        <v>140</v>
      </c>
      <c r="I318" s="40">
        <f t="shared" si="83"/>
        <v>300</v>
      </c>
      <c r="J318" s="40">
        <f t="shared" si="83"/>
        <v>160</v>
      </c>
      <c r="K318" s="40">
        <f t="shared" si="83"/>
        <v>160</v>
      </c>
      <c r="M318" s="42"/>
      <c r="N318" s="42"/>
    </row>
    <row r="319" spans="1:14" ht="30" x14ac:dyDescent="0.25">
      <c r="A319" s="29" t="s">
        <v>160</v>
      </c>
      <c r="B319" s="37" t="s">
        <v>72</v>
      </c>
      <c r="C319" s="37" t="s">
        <v>79</v>
      </c>
      <c r="D319" s="35" t="s">
        <v>525</v>
      </c>
      <c r="E319" s="35">
        <v>200</v>
      </c>
      <c r="F319" s="35"/>
      <c r="G319" s="40">
        <f t="shared" si="83"/>
        <v>4517</v>
      </c>
      <c r="H319" s="235">
        <f t="shared" si="79"/>
        <v>140</v>
      </c>
      <c r="I319" s="40">
        <f t="shared" si="83"/>
        <v>300</v>
      </c>
      <c r="J319" s="40">
        <f t="shared" si="83"/>
        <v>160</v>
      </c>
      <c r="K319" s="40">
        <f t="shared" si="83"/>
        <v>160</v>
      </c>
      <c r="M319" s="42"/>
      <c r="N319" s="42"/>
    </row>
    <row r="320" spans="1:14" ht="30" x14ac:dyDescent="0.25">
      <c r="A320" s="6" t="s">
        <v>20</v>
      </c>
      <c r="B320" s="37" t="s">
        <v>72</v>
      </c>
      <c r="C320" s="37" t="s">
        <v>79</v>
      </c>
      <c r="D320" s="35" t="s">
        <v>525</v>
      </c>
      <c r="E320" s="35">
        <v>240</v>
      </c>
      <c r="F320" s="35"/>
      <c r="G320" s="40">
        <f t="shared" si="83"/>
        <v>4517</v>
      </c>
      <c r="H320" s="235">
        <f t="shared" si="79"/>
        <v>140</v>
      </c>
      <c r="I320" s="40">
        <f t="shared" si="83"/>
        <v>300</v>
      </c>
      <c r="J320" s="40">
        <f t="shared" si="83"/>
        <v>160</v>
      </c>
      <c r="K320" s="40">
        <f t="shared" si="83"/>
        <v>160</v>
      </c>
      <c r="M320" s="42"/>
      <c r="N320" s="42"/>
    </row>
    <row r="321" spans="1:14" x14ac:dyDescent="0.25">
      <c r="A321" s="7" t="s">
        <v>8</v>
      </c>
      <c r="B321" s="37" t="s">
        <v>72</v>
      </c>
      <c r="C321" s="37" t="s">
        <v>79</v>
      </c>
      <c r="D321" s="35" t="s">
        <v>525</v>
      </c>
      <c r="E321" s="35">
        <v>240</v>
      </c>
      <c r="F321" s="35">
        <v>1</v>
      </c>
      <c r="G321" s="40">
        <v>4517</v>
      </c>
      <c r="H321" s="235">
        <f t="shared" si="79"/>
        <v>140</v>
      </c>
      <c r="I321" s="40">
        <v>300</v>
      </c>
      <c r="J321" s="40">
        <v>160</v>
      </c>
      <c r="K321" s="40">
        <v>160</v>
      </c>
      <c r="M321" s="42"/>
      <c r="N321" s="42"/>
    </row>
    <row r="322" spans="1:14" ht="30" hidden="1" x14ac:dyDescent="0.25">
      <c r="A322" s="29" t="s">
        <v>160</v>
      </c>
      <c r="B322" s="37" t="s">
        <v>72</v>
      </c>
      <c r="C322" s="37" t="s">
        <v>79</v>
      </c>
      <c r="D322" s="35" t="s">
        <v>557</v>
      </c>
      <c r="E322" s="35">
        <v>200</v>
      </c>
      <c r="F322" s="35"/>
      <c r="G322" s="40">
        <f t="shared" ref="G322:K323" si="84">G323</f>
        <v>4517</v>
      </c>
      <c r="H322" s="283">
        <f t="shared" ref="H322:H324" si="85">I322-J322</f>
        <v>0</v>
      </c>
      <c r="I322" s="40">
        <f t="shared" si="84"/>
        <v>0</v>
      </c>
      <c r="J322" s="40">
        <f t="shared" si="84"/>
        <v>0</v>
      </c>
      <c r="K322" s="40">
        <f t="shared" si="84"/>
        <v>0</v>
      </c>
      <c r="M322" s="42"/>
      <c r="N322" s="42"/>
    </row>
    <row r="323" spans="1:14" ht="30" hidden="1" x14ac:dyDescent="0.25">
      <c r="A323" s="6" t="s">
        <v>20</v>
      </c>
      <c r="B323" s="37" t="s">
        <v>72</v>
      </c>
      <c r="C323" s="37" t="s">
        <v>79</v>
      </c>
      <c r="D323" s="35" t="s">
        <v>557</v>
      </c>
      <c r="E323" s="35">
        <v>240</v>
      </c>
      <c r="F323" s="35"/>
      <c r="G323" s="40">
        <f t="shared" si="84"/>
        <v>4517</v>
      </c>
      <c r="H323" s="283">
        <f t="shared" si="85"/>
        <v>0</v>
      </c>
      <c r="I323" s="40">
        <f t="shared" si="84"/>
        <v>0</v>
      </c>
      <c r="J323" s="40">
        <f t="shared" si="84"/>
        <v>0</v>
      </c>
      <c r="K323" s="40">
        <f t="shared" si="84"/>
        <v>0</v>
      </c>
      <c r="M323" s="42"/>
      <c r="N323" s="42"/>
    </row>
    <row r="324" spans="1:14" hidden="1" x14ac:dyDescent="0.25">
      <c r="A324" s="7" t="s">
        <v>9</v>
      </c>
      <c r="B324" s="37" t="s">
        <v>72</v>
      </c>
      <c r="C324" s="37" t="s">
        <v>79</v>
      </c>
      <c r="D324" s="35" t="s">
        <v>557</v>
      </c>
      <c r="E324" s="35">
        <v>240</v>
      </c>
      <c r="F324" s="35">
        <v>2</v>
      </c>
      <c r="G324" s="40">
        <v>4517</v>
      </c>
      <c r="H324" s="283">
        <f t="shared" si="85"/>
        <v>0</v>
      </c>
      <c r="I324" s="40"/>
      <c r="J324" s="40"/>
      <c r="K324" s="40"/>
      <c r="M324" s="42"/>
      <c r="N324" s="42"/>
    </row>
    <row r="325" spans="1:14" ht="30" hidden="1" x14ac:dyDescent="0.25">
      <c r="A325" s="112" t="s">
        <v>527</v>
      </c>
      <c r="B325" s="37" t="s">
        <v>72</v>
      </c>
      <c r="C325" s="37" t="s">
        <v>79</v>
      </c>
      <c r="D325" s="35" t="s">
        <v>557</v>
      </c>
      <c r="E325" s="35"/>
      <c r="F325" s="35"/>
      <c r="G325" s="40">
        <f t="shared" si="83"/>
        <v>4517</v>
      </c>
      <c r="H325" s="285">
        <f>I325-J325</f>
        <v>0</v>
      </c>
      <c r="I325" s="40">
        <f t="shared" si="83"/>
        <v>0</v>
      </c>
      <c r="J325" s="40">
        <f t="shared" si="83"/>
        <v>0</v>
      </c>
      <c r="K325" s="40">
        <f t="shared" si="83"/>
        <v>0</v>
      </c>
      <c r="M325" s="42"/>
      <c r="N325" s="42"/>
    </row>
    <row r="326" spans="1:14" ht="30" hidden="1" x14ac:dyDescent="0.25">
      <c r="A326" s="29" t="s">
        <v>160</v>
      </c>
      <c r="B326" s="37" t="s">
        <v>72</v>
      </c>
      <c r="C326" s="37" t="s">
        <v>79</v>
      </c>
      <c r="D326" s="35" t="s">
        <v>557</v>
      </c>
      <c r="E326" s="35">
        <v>200</v>
      </c>
      <c r="F326" s="35"/>
      <c r="G326" s="40">
        <f t="shared" si="83"/>
        <v>4517</v>
      </c>
      <c r="H326" s="285">
        <f t="shared" ref="H326:H328" si="86">I326-J326</f>
        <v>0</v>
      </c>
      <c r="I326" s="40">
        <f t="shared" si="83"/>
        <v>0</v>
      </c>
      <c r="J326" s="40">
        <f t="shared" si="83"/>
        <v>0</v>
      </c>
      <c r="K326" s="40">
        <f t="shared" si="83"/>
        <v>0</v>
      </c>
      <c r="M326" s="42"/>
      <c r="N326" s="42"/>
    </row>
    <row r="327" spans="1:14" ht="30" hidden="1" x14ac:dyDescent="0.25">
      <c r="A327" s="6" t="s">
        <v>20</v>
      </c>
      <c r="B327" s="37" t="s">
        <v>72</v>
      </c>
      <c r="C327" s="37" t="s">
        <v>79</v>
      </c>
      <c r="D327" s="35" t="s">
        <v>557</v>
      </c>
      <c r="E327" s="35">
        <v>240</v>
      </c>
      <c r="F327" s="35"/>
      <c r="G327" s="40">
        <f t="shared" si="83"/>
        <v>4517</v>
      </c>
      <c r="H327" s="285">
        <f t="shared" si="86"/>
        <v>0</v>
      </c>
      <c r="I327" s="40">
        <f t="shared" si="83"/>
        <v>0</v>
      </c>
      <c r="J327" s="40">
        <f t="shared" si="83"/>
        <v>0</v>
      </c>
      <c r="K327" s="40">
        <f t="shared" si="83"/>
        <v>0</v>
      </c>
      <c r="M327" s="42"/>
      <c r="N327" s="42"/>
    </row>
    <row r="328" spans="1:14" hidden="1" x14ac:dyDescent="0.25">
      <c r="A328" s="7" t="s">
        <v>8</v>
      </c>
      <c r="B328" s="37" t="s">
        <v>72</v>
      </c>
      <c r="C328" s="37" t="s">
        <v>79</v>
      </c>
      <c r="D328" s="35" t="s">
        <v>557</v>
      </c>
      <c r="E328" s="35">
        <v>240</v>
      </c>
      <c r="F328" s="35">
        <v>1</v>
      </c>
      <c r="G328" s="40">
        <v>4517</v>
      </c>
      <c r="H328" s="285">
        <f t="shared" si="86"/>
        <v>0</v>
      </c>
      <c r="I328" s="40"/>
      <c r="J328" s="40"/>
      <c r="K328" s="40"/>
      <c r="M328" s="42"/>
      <c r="N328" s="42"/>
    </row>
    <row r="329" spans="1:14" x14ac:dyDescent="0.25">
      <c r="A329" s="6" t="s">
        <v>361</v>
      </c>
      <c r="B329" s="37" t="s">
        <v>72</v>
      </c>
      <c r="C329" s="37" t="s">
        <v>79</v>
      </c>
      <c r="D329" s="35">
        <v>5200200000</v>
      </c>
      <c r="E329" s="35"/>
      <c r="F329" s="35"/>
      <c r="G329" s="40">
        <f t="shared" si="83"/>
        <v>4517</v>
      </c>
      <c r="H329" s="235">
        <f t="shared" si="79"/>
        <v>0</v>
      </c>
      <c r="I329" s="40">
        <f t="shared" si="83"/>
        <v>100</v>
      </c>
      <c r="J329" s="40">
        <f t="shared" si="83"/>
        <v>100</v>
      </c>
      <c r="K329" s="40">
        <f t="shared" si="83"/>
        <v>100</v>
      </c>
      <c r="M329" s="42"/>
      <c r="N329" s="42"/>
    </row>
    <row r="330" spans="1:14" ht="30" x14ac:dyDescent="0.25">
      <c r="A330" s="29" t="s">
        <v>160</v>
      </c>
      <c r="B330" s="37" t="s">
        <v>72</v>
      </c>
      <c r="C330" s="37" t="s">
        <v>79</v>
      </c>
      <c r="D330" s="35">
        <v>5200291110</v>
      </c>
      <c r="E330" s="35">
        <v>200</v>
      </c>
      <c r="F330" s="35"/>
      <c r="G330" s="40">
        <f t="shared" si="83"/>
        <v>4517</v>
      </c>
      <c r="H330" s="235">
        <f t="shared" si="79"/>
        <v>0</v>
      </c>
      <c r="I330" s="40">
        <f t="shared" si="83"/>
        <v>100</v>
      </c>
      <c r="J330" s="40">
        <f t="shared" si="83"/>
        <v>100</v>
      </c>
      <c r="K330" s="40">
        <f t="shared" si="83"/>
        <v>100</v>
      </c>
      <c r="M330" s="42"/>
      <c r="N330" s="42"/>
    </row>
    <row r="331" spans="1:14" ht="30" x14ac:dyDescent="0.25">
      <c r="A331" s="6" t="s">
        <v>20</v>
      </c>
      <c r="B331" s="37" t="s">
        <v>72</v>
      </c>
      <c r="C331" s="37" t="s">
        <v>79</v>
      </c>
      <c r="D331" s="35">
        <v>5200291110</v>
      </c>
      <c r="E331" s="35">
        <v>240</v>
      </c>
      <c r="F331" s="35"/>
      <c r="G331" s="40">
        <f t="shared" si="83"/>
        <v>4517</v>
      </c>
      <c r="H331" s="235">
        <f t="shared" si="79"/>
        <v>0</v>
      </c>
      <c r="I331" s="40">
        <f t="shared" si="83"/>
        <v>100</v>
      </c>
      <c r="J331" s="40">
        <f t="shared" si="83"/>
        <v>100</v>
      </c>
      <c r="K331" s="40">
        <f t="shared" si="83"/>
        <v>100</v>
      </c>
      <c r="M331" s="42"/>
      <c r="N331" s="42"/>
    </row>
    <row r="332" spans="1:14" ht="15.75" customHeight="1" x14ac:dyDescent="0.25">
      <c r="A332" s="7" t="s">
        <v>8</v>
      </c>
      <c r="B332" s="37" t="s">
        <v>72</v>
      </c>
      <c r="C332" s="37" t="s">
        <v>79</v>
      </c>
      <c r="D332" s="35">
        <v>5200291110</v>
      </c>
      <c r="E332" s="35">
        <v>240</v>
      </c>
      <c r="F332" s="35">
        <v>1</v>
      </c>
      <c r="G332" s="40">
        <v>4517</v>
      </c>
      <c r="H332" s="235">
        <f t="shared" si="79"/>
        <v>0</v>
      </c>
      <c r="I332" s="40">
        <v>100</v>
      </c>
      <c r="J332" s="40">
        <v>100</v>
      </c>
      <c r="K332" s="40">
        <v>100</v>
      </c>
      <c r="M332" s="42"/>
      <c r="N332" s="42"/>
    </row>
    <row r="333" spans="1:14" s="50" customFormat="1" ht="14.25" x14ac:dyDescent="0.2">
      <c r="A333" s="5" t="s">
        <v>80</v>
      </c>
      <c r="B333" s="93" t="s">
        <v>72</v>
      </c>
      <c r="C333" s="93" t="s">
        <v>81</v>
      </c>
      <c r="D333" s="94"/>
      <c r="E333" s="94"/>
      <c r="F333" s="94"/>
      <c r="G333" s="235" t="e">
        <f>#REF!</f>
        <v>#REF!</v>
      </c>
      <c r="H333" s="235" t="e">
        <f>#REF!</f>
        <v>#REF!</v>
      </c>
      <c r="I333" s="235">
        <f t="shared" ref="I333:K337" si="87">I334</f>
        <v>1</v>
      </c>
      <c r="J333" s="235">
        <f t="shared" si="87"/>
        <v>1</v>
      </c>
      <c r="K333" s="235">
        <f t="shared" si="87"/>
        <v>0</v>
      </c>
    </row>
    <row r="334" spans="1:14" ht="45" x14ac:dyDescent="0.25">
      <c r="A334" s="31" t="s">
        <v>589</v>
      </c>
      <c r="B334" s="37" t="s">
        <v>72</v>
      </c>
      <c r="C334" s="37" t="s">
        <v>81</v>
      </c>
      <c r="D334" s="35">
        <v>5700000000</v>
      </c>
      <c r="E334" s="33"/>
      <c r="F334" s="33"/>
      <c r="G334" s="40" t="e">
        <f>#REF!</f>
        <v>#REF!</v>
      </c>
      <c r="H334" s="235">
        <f>I334-J334</f>
        <v>0</v>
      </c>
      <c r="I334" s="40">
        <f t="shared" si="87"/>
        <v>1</v>
      </c>
      <c r="J334" s="40">
        <f t="shared" si="87"/>
        <v>1</v>
      </c>
      <c r="K334" s="40">
        <f t="shared" si="87"/>
        <v>0</v>
      </c>
      <c r="M334" s="42"/>
      <c r="N334" s="42"/>
    </row>
    <row r="335" spans="1:14" ht="30" x14ac:dyDescent="0.25">
      <c r="A335" s="114" t="s">
        <v>439</v>
      </c>
      <c r="B335" s="37" t="s">
        <v>72</v>
      </c>
      <c r="C335" s="37" t="s">
        <v>81</v>
      </c>
      <c r="D335" s="35">
        <v>5700191030</v>
      </c>
      <c r="E335" s="33"/>
      <c r="F335" s="33"/>
      <c r="G335" s="40">
        <f>G336</f>
        <v>80</v>
      </c>
      <c r="H335" s="235">
        <f>I335-J335</f>
        <v>0</v>
      </c>
      <c r="I335" s="40">
        <f t="shared" si="87"/>
        <v>1</v>
      </c>
      <c r="J335" s="40">
        <f t="shared" si="87"/>
        <v>1</v>
      </c>
      <c r="K335" s="40">
        <f t="shared" si="87"/>
        <v>0</v>
      </c>
      <c r="M335" s="42"/>
      <c r="N335" s="42"/>
    </row>
    <row r="336" spans="1:14" ht="30" x14ac:dyDescent="0.25">
      <c r="A336" s="6" t="s">
        <v>160</v>
      </c>
      <c r="B336" s="37" t="s">
        <v>72</v>
      </c>
      <c r="C336" s="37" t="s">
        <v>81</v>
      </c>
      <c r="D336" s="35">
        <v>5700191030</v>
      </c>
      <c r="E336" s="35">
        <v>200</v>
      </c>
      <c r="F336" s="33"/>
      <c r="G336" s="40">
        <f>G337</f>
        <v>80</v>
      </c>
      <c r="H336" s="235">
        <f>I336-J336</f>
        <v>0</v>
      </c>
      <c r="I336" s="40">
        <f t="shared" si="87"/>
        <v>1</v>
      </c>
      <c r="J336" s="40">
        <f t="shared" si="87"/>
        <v>1</v>
      </c>
      <c r="K336" s="40">
        <f t="shared" si="87"/>
        <v>0</v>
      </c>
      <c r="M336" s="42"/>
      <c r="N336" s="42"/>
    </row>
    <row r="337" spans="1:14" ht="30" x14ac:dyDescent="0.25">
      <c r="A337" s="6" t="s">
        <v>20</v>
      </c>
      <c r="B337" s="37" t="s">
        <v>72</v>
      </c>
      <c r="C337" s="37" t="s">
        <v>81</v>
      </c>
      <c r="D337" s="35">
        <v>5700191030</v>
      </c>
      <c r="E337" s="35">
        <v>240</v>
      </c>
      <c r="F337" s="33"/>
      <c r="G337" s="40">
        <f>G338</f>
        <v>80</v>
      </c>
      <c r="H337" s="235">
        <f>I337-J337</f>
        <v>0</v>
      </c>
      <c r="I337" s="40">
        <f t="shared" si="87"/>
        <v>1</v>
      </c>
      <c r="J337" s="40">
        <f t="shared" si="87"/>
        <v>1</v>
      </c>
      <c r="K337" s="40">
        <f t="shared" si="87"/>
        <v>0</v>
      </c>
      <c r="M337" s="42"/>
      <c r="N337" s="42"/>
    </row>
    <row r="338" spans="1:14" x14ac:dyDescent="0.25">
      <c r="A338" s="7" t="s">
        <v>8</v>
      </c>
      <c r="B338" s="37" t="s">
        <v>72</v>
      </c>
      <c r="C338" s="37" t="s">
        <v>81</v>
      </c>
      <c r="D338" s="35">
        <v>5700191030</v>
      </c>
      <c r="E338" s="35">
        <v>240</v>
      </c>
      <c r="F338" s="35">
        <v>1</v>
      </c>
      <c r="G338" s="40">
        <v>80</v>
      </c>
      <c r="H338" s="235">
        <f>I338-J338</f>
        <v>0</v>
      </c>
      <c r="I338" s="40">
        <v>1</v>
      </c>
      <c r="J338" s="40">
        <v>1</v>
      </c>
      <c r="K338" s="40"/>
      <c r="M338" s="42"/>
      <c r="N338" s="42"/>
    </row>
    <row r="339" spans="1:14" x14ac:dyDescent="0.25">
      <c r="A339" s="5" t="s">
        <v>82</v>
      </c>
      <c r="B339" s="93" t="s">
        <v>83</v>
      </c>
      <c r="C339" s="36"/>
      <c r="D339" s="33"/>
      <c r="E339" s="33"/>
      <c r="F339" s="33"/>
      <c r="G339" s="235" t="e">
        <f>G342+G356+G392</f>
        <v>#REF!</v>
      </c>
      <c r="H339" s="235" t="e">
        <f>H342+H356</f>
        <v>#REF!</v>
      </c>
      <c r="I339" s="235">
        <f>I342+I356+I392</f>
        <v>21391.391619999999</v>
      </c>
      <c r="J339" s="235">
        <f>J342+J356+J392</f>
        <v>39561.395479999999</v>
      </c>
      <c r="K339" s="235">
        <f>K342+K356+K392</f>
        <v>34541.779219999997</v>
      </c>
    </row>
    <row r="340" spans="1:14" x14ac:dyDescent="0.25">
      <c r="A340" s="5" t="s">
        <v>8</v>
      </c>
      <c r="B340" s="93" t="s">
        <v>103</v>
      </c>
      <c r="C340" s="36"/>
      <c r="D340" s="33"/>
      <c r="E340" s="33"/>
      <c r="F340" s="33"/>
      <c r="G340" s="235" t="e">
        <f>#REF!+G355+#REF!+#REF!+G397+G361+G364+G373+#REF!+#REF!</f>
        <v>#REF!</v>
      </c>
      <c r="H340" s="235" t="e">
        <f>#REF!+#REF!+#REF!+#REF!</f>
        <v>#REF!</v>
      </c>
      <c r="I340" s="235">
        <f>I355+I361+I373+I397+I406+I410+I414+I371+I378+I368+I382</f>
        <v>21375.991620000001</v>
      </c>
      <c r="J340" s="314">
        <f>J355+J361+J373+J397+J406+J410+J414+J371+J378+J368+J382+J391</f>
        <v>21000.195480000002</v>
      </c>
      <c r="K340" s="314">
        <f>K355+K361+K373+K397+K406+K410+K414+K371+K378+K368+K382+K391</f>
        <v>23933.57922</v>
      </c>
      <c r="N340" s="42"/>
    </row>
    <row r="341" spans="1:14" x14ac:dyDescent="0.25">
      <c r="A341" s="5" t="s">
        <v>9</v>
      </c>
      <c r="B341" s="93" t="s">
        <v>104</v>
      </c>
      <c r="C341" s="36"/>
      <c r="D341" s="33"/>
      <c r="E341" s="33"/>
      <c r="F341" s="33"/>
      <c r="G341" s="235" t="e">
        <f>G346+G350+#REF!</f>
        <v>#REF!</v>
      </c>
      <c r="H341" s="235" t="e">
        <f>#REF!+H1007+#REF!+#REF!</f>
        <v>#REF!</v>
      </c>
      <c r="I341" s="235">
        <f>I387+I401</f>
        <v>15.4</v>
      </c>
      <c r="J341" s="314">
        <f t="shared" ref="J341:K341" si="88">J387+J401</f>
        <v>18561.2</v>
      </c>
      <c r="K341" s="314">
        <f t="shared" si="88"/>
        <v>10608.2</v>
      </c>
    </row>
    <row r="342" spans="1:14" x14ac:dyDescent="0.25">
      <c r="A342" s="5" t="s">
        <v>84</v>
      </c>
      <c r="B342" s="93" t="s">
        <v>83</v>
      </c>
      <c r="C342" s="93" t="s">
        <v>85</v>
      </c>
      <c r="D342" s="181"/>
      <c r="E342" s="181"/>
      <c r="F342" s="181"/>
      <c r="G342" s="235" t="e">
        <f>G351+#REF!</f>
        <v>#REF!</v>
      </c>
      <c r="H342" s="235" t="e">
        <f>#REF!+#REF!</f>
        <v>#REF!</v>
      </c>
      <c r="I342" s="235">
        <f>I351</f>
        <v>800</v>
      </c>
      <c r="J342" s="283">
        <f t="shared" ref="J342:K342" si="89">J351</f>
        <v>500</v>
      </c>
      <c r="K342" s="283">
        <f t="shared" si="89"/>
        <v>500</v>
      </c>
    </row>
    <row r="343" spans="1:14" ht="63" hidden="1" customHeight="1" x14ac:dyDescent="0.25">
      <c r="A343" s="240" t="s">
        <v>163</v>
      </c>
      <c r="B343" s="37" t="s">
        <v>83</v>
      </c>
      <c r="C343" s="37" t="s">
        <v>85</v>
      </c>
      <c r="D343" s="35">
        <v>9000095020</v>
      </c>
      <c r="E343" s="35"/>
      <c r="F343" s="35"/>
      <c r="G343" s="40">
        <f>G344</f>
        <v>0</v>
      </c>
      <c r="H343" s="40"/>
      <c r="I343" s="40">
        <f t="shared" ref="I343:K345" si="90">I344</f>
        <v>0</v>
      </c>
      <c r="J343" s="40">
        <f t="shared" si="90"/>
        <v>0</v>
      </c>
      <c r="K343" s="40">
        <f t="shared" si="90"/>
        <v>0</v>
      </c>
    </row>
    <row r="344" spans="1:14" ht="30" hidden="1" customHeight="1" x14ac:dyDescent="0.25">
      <c r="A344" s="6" t="s">
        <v>144</v>
      </c>
      <c r="B344" s="37" t="s">
        <v>83</v>
      </c>
      <c r="C344" s="37" t="s">
        <v>85</v>
      </c>
      <c r="D344" s="35">
        <v>9000095020</v>
      </c>
      <c r="E344" s="35">
        <v>400</v>
      </c>
      <c r="F344" s="35"/>
      <c r="G344" s="40">
        <f>G345</f>
        <v>0</v>
      </c>
      <c r="H344" s="40"/>
      <c r="I344" s="40">
        <f t="shared" si="90"/>
        <v>0</v>
      </c>
      <c r="J344" s="40">
        <f t="shared" si="90"/>
        <v>0</v>
      </c>
      <c r="K344" s="40">
        <f t="shared" si="90"/>
        <v>0</v>
      </c>
    </row>
    <row r="345" spans="1:14" ht="15" hidden="1" customHeight="1" x14ac:dyDescent="0.25">
      <c r="A345" s="6" t="s">
        <v>149</v>
      </c>
      <c r="B345" s="37" t="s">
        <v>83</v>
      </c>
      <c r="C345" s="37" t="s">
        <v>85</v>
      </c>
      <c r="D345" s="35">
        <v>9000095020</v>
      </c>
      <c r="E345" s="35">
        <v>410</v>
      </c>
      <c r="F345" s="35"/>
      <c r="G345" s="40">
        <f>G346</f>
        <v>0</v>
      </c>
      <c r="H345" s="40"/>
      <c r="I345" s="40">
        <f t="shared" si="90"/>
        <v>0</v>
      </c>
      <c r="J345" s="40">
        <f t="shared" si="90"/>
        <v>0</v>
      </c>
      <c r="K345" s="40">
        <f t="shared" si="90"/>
        <v>0</v>
      </c>
    </row>
    <row r="346" spans="1:14" ht="15" hidden="1" customHeight="1" x14ac:dyDescent="0.25">
      <c r="A346" s="7" t="s">
        <v>9</v>
      </c>
      <c r="B346" s="37" t="s">
        <v>83</v>
      </c>
      <c r="C346" s="37" t="s">
        <v>85</v>
      </c>
      <c r="D346" s="35">
        <v>9000095020</v>
      </c>
      <c r="E346" s="35">
        <v>410</v>
      </c>
      <c r="F346" s="35">
        <v>2</v>
      </c>
      <c r="G346" s="40"/>
      <c r="H346" s="40"/>
      <c r="I346" s="40"/>
      <c r="J346" s="40"/>
      <c r="K346" s="40"/>
    </row>
    <row r="347" spans="1:14" ht="79.5" hidden="1" customHeight="1" x14ac:dyDescent="0.25">
      <c r="A347" s="24" t="s">
        <v>164</v>
      </c>
      <c r="B347" s="37" t="s">
        <v>83</v>
      </c>
      <c r="C347" s="37" t="s">
        <v>85</v>
      </c>
      <c r="D347" s="35">
        <v>9000096020</v>
      </c>
      <c r="E347" s="35"/>
      <c r="F347" s="35"/>
      <c r="G347" s="40">
        <f>G348</f>
        <v>0</v>
      </c>
      <c r="H347" s="40"/>
      <c r="I347" s="40">
        <f t="shared" ref="I347:K349" si="91">I348</f>
        <v>0</v>
      </c>
      <c r="J347" s="40">
        <f t="shared" si="91"/>
        <v>0</v>
      </c>
      <c r="K347" s="40">
        <f t="shared" si="91"/>
        <v>0</v>
      </c>
    </row>
    <row r="348" spans="1:14" ht="30" hidden="1" customHeight="1" x14ac:dyDescent="0.25">
      <c r="A348" s="6" t="s">
        <v>144</v>
      </c>
      <c r="B348" s="37" t="s">
        <v>83</v>
      </c>
      <c r="C348" s="37" t="s">
        <v>85</v>
      </c>
      <c r="D348" s="35">
        <v>9000096020</v>
      </c>
      <c r="E348" s="35">
        <v>400</v>
      </c>
      <c r="F348" s="35"/>
      <c r="G348" s="40">
        <f>G349</f>
        <v>0</v>
      </c>
      <c r="H348" s="40"/>
      <c r="I348" s="40">
        <f t="shared" si="91"/>
        <v>0</v>
      </c>
      <c r="J348" s="40">
        <f t="shared" si="91"/>
        <v>0</v>
      </c>
      <c r="K348" s="40">
        <f t="shared" si="91"/>
        <v>0</v>
      </c>
    </row>
    <row r="349" spans="1:14" ht="15" hidden="1" customHeight="1" x14ac:dyDescent="0.25">
      <c r="A349" s="6" t="s">
        <v>149</v>
      </c>
      <c r="B349" s="37" t="s">
        <v>83</v>
      </c>
      <c r="C349" s="37" t="s">
        <v>85</v>
      </c>
      <c r="D349" s="35">
        <v>9000096020</v>
      </c>
      <c r="E349" s="35">
        <v>410</v>
      </c>
      <c r="F349" s="35"/>
      <c r="G349" s="40">
        <f>G350</f>
        <v>0</v>
      </c>
      <c r="H349" s="40"/>
      <c r="I349" s="40">
        <f t="shared" si="91"/>
        <v>0</v>
      </c>
      <c r="J349" s="40">
        <f t="shared" si="91"/>
        <v>0</v>
      </c>
      <c r="K349" s="40">
        <f t="shared" si="91"/>
        <v>0</v>
      </c>
    </row>
    <row r="350" spans="1:14" ht="15" hidden="1" customHeight="1" x14ac:dyDescent="0.25">
      <c r="A350" s="7" t="s">
        <v>9</v>
      </c>
      <c r="B350" s="37" t="s">
        <v>83</v>
      </c>
      <c r="C350" s="37" t="s">
        <v>85</v>
      </c>
      <c r="D350" s="35">
        <v>9000096020</v>
      </c>
      <c r="E350" s="35">
        <v>410</v>
      </c>
      <c r="F350" s="35">
        <v>2</v>
      </c>
      <c r="G350" s="40"/>
      <c r="H350" s="40"/>
      <c r="I350" s="40"/>
      <c r="J350" s="40"/>
      <c r="K350" s="40"/>
    </row>
    <row r="351" spans="1:14" x14ac:dyDescent="0.25">
      <c r="A351" s="6" t="s">
        <v>16</v>
      </c>
      <c r="B351" s="37" t="s">
        <v>83</v>
      </c>
      <c r="C351" s="37" t="s">
        <v>85</v>
      </c>
      <c r="D351" s="35">
        <v>9000000000</v>
      </c>
      <c r="E351" s="33"/>
      <c r="F351" s="33"/>
      <c r="G351" s="40">
        <f>G352</f>
        <v>200</v>
      </c>
      <c r="H351" s="40" t="e">
        <f>#REF!</f>
        <v>#REF!</v>
      </c>
      <c r="I351" s="40">
        <f>I352</f>
        <v>800</v>
      </c>
      <c r="J351" s="40">
        <f>J352</f>
        <v>500</v>
      </c>
      <c r="K351" s="40">
        <f>K352</f>
        <v>500</v>
      </c>
      <c r="L351" s="42"/>
    </row>
    <row r="352" spans="1:14" x14ac:dyDescent="0.25">
      <c r="A352" s="6" t="s">
        <v>89</v>
      </c>
      <c r="B352" s="37" t="s">
        <v>83</v>
      </c>
      <c r="C352" s="37" t="s">
        <v>85</v>
      </c>
      <c r="D352" s="35">
        <v>9000090510</v>
      </c>
      <c r="E352" s="33"/>
      <c r="F352" s="33"/>
      <c r="G352" s="40">
        <f t="shared" ref="G352:K354" si="92">G353</f>
        <v>200</v>
      </c>
      <c r="H352" s="40">
        <f t="shared" si="92"/>
        <v>17.585999999999999</v>
      </c>
      <c r="I352" s="40">
        <f t="shared" si="92"/>
        <v>800</v>
      </c>
      <c r="J352" s="40">
        <f t="shared" si="92"/>
        <v>500</v>
      </c>
      <c r="K352" s="40">
        <f t="shared" si="92"/>
        <v>500</v>
      </c>
    </row>
    <row r="353" spans="1:11" ht="30" x14ac:dyDescent="0.25">
      <c r="A353" s="29" t="s">
        <v>160</v>
      </c>
      <c r="B353" s="37" t="s">
        <v>83</v>
      </c>
      <c r="C353" s="37" t="s">
        <v>85</v>
      </c>
      <c r="D353" s="35">
        <v>9000090510</v>
      </c>
      <c r="E353" s="35">
        <v>200</v>
      </c>
      <c r="F353" s="35"/>
      <c r="G353" s="40">
        <f t="shared" si="92"/>
        <v>200</v>
      </c>
      <c r="H353" s="40">
        <f t="shared" si="92"/>
        <v>17.585999999999999</v>
      </c>
      <c r="I353" s="40">
        <f t="shared" si="92"/>
        <v>800</v>
      </c>
      <c r="J353" s="40">
        <f t="shared" si="92"/>
        <v>500</v>
      </c>
      <c r="K353" s="40">
        <f t="shared" si="92"/>
        <v>500</v>
      </c>
    </row>
    <row r="354" spans="1:11" ht="30" x14ac:dyDescent="0.25">
      <c r="A354" s="6" t="s">
        <v>20</v>
      </c>
      <c r="B354" s="37" t="s">
        <v>83</v>
      </c>
      <c r="C354" s="37" t="s">
        <v>85</v>
      </c>
      <c r="D354" s="35">
        <v>9000090510</v>
      </c>
      <c r="E354" s="35">
        <v>240</v>
      </c>
      <c r="F354" s="35"/>
      <c r="G354" s="40">
        <f t="shared" si="92"/>
        <v>200</v>
      </c>
      <c r="H354" s="40">
        <f t="shared" si="92"/>
        <v>17.585999999999999</v>
      </c>
      <c r="I354" s="40">
        <f t="shared" si="92"/>
        <v>800</v>
      </c>
      <c r="J354" s="40">
        <f t="shared" si="92"/>
        <v>500</v>
      </c>
      <c r="K354" s="40">
        <f t="shared" si="92"/>
        <v>500</v>
      </c>
    </row>
    <row r="355" spans="1:11" ht="16.5" customHeight="1" x14ac:dyDescent="0.25">
      <c r="A355" s="7" t="s">
        <v>8</v>
      </c>
      <c r="B355" s="37" t="s">
        <v>83</v>
      </c>
      <c r="C355" s="37" t="s">
        <v>85</v>
      </c>
      <c r="D355" s="35">
        <v>9000090510</v>
      </c>
      <c r="E355" s="35">
        <v>240</v>
      </c>
      <c r="F355" s="35">
        <v>1</v>
      </c>
      <c r="G355" s="40">
        <v>200</v>
      </c>
      <c r="H355" s="40">
        <v>17.585999999999999</v>
      </c>
      <c r="I355" s="40">
        <v>800</v>
      </c>
      <c r="J355" s="40">
        <v>500</v>
      </c>
      <c r="K355" s="40">
        <v>500</v>
      </c>
    </row>
    <row r="356" spans="1:11" x14ac:dyDescent="0.25">
      <c r="A356" s="5" t="s">
        <v>86</v>
      </c>
      <c r="B356" s="93" t="s">
        <v>83</v>
      </c>
      <c r="C356" s="93" t="s">
        <v>87</v>
      </c>
      <c r="D356" s="181"/>
      <c r="E356" s="181"/>
      <c r="F356" s="181"/>
      <c r="G356" s="235" t="e">
        <f>#REF!+G357+#REF!</f>
        <v>#REF!</v>
      </c>
      <c r="H356" s="235" t="e">
        <f>#REF!+H357</f>
        <v>#REF!</v>
      </c>
      <c r="I356" s="235">
        <f>I357+I374+I383</f>
        <v>9170</v>
      </c>
      <c r="J356" s="235">
        <f>J357+J374+J383</f>
        <v>30781.200000000001</v>
      </c>
      <c r="K356" s="235">
        <f>K357+K374+K383</f>
        <v>20648.2</v>
      </c>
    </row>
    <row r="357" spans="1:11" x14ac:dyDescent="0.25">
      <c r="A357" s="6" t="s">
        <v>16</v>
      </c>
      <c r="B357" s="37" t="s">
        <v>83</v>
      </c>
      <c r="C357" s="37" t="s">
        <v>87</v>
      </c>
      <c r="D357" s="35">
        <v>9000000000</v>
      </c>
      <c r="E357" s="35"/>
      <c r="F357" s="35"/>
      <c r="G357" s="40" t="e">
        <f>G358</f>
        <v>#REF!</v>
      </c>
      <c r="H357" s="40" t="e">
        <f>#REF!</f>
        <v>#REF!</v>
      </c>
      <c r="I357" s="40">
        <f>I358+I365</f>
        <v>6100</v>
      </c>
      <c r="J357" s="40">
        <f t="shared" ref="J357:K357" si="93">J358+J365</f>
        <v>5470</v>
      </c>
      <c r="K357" s="40">
        <f t="shared" si="93"/>
        <v>5470</v>
      </c>
    </row>
    <row r="358" spans="1:11" x14ac:dyDescent="0.25">
      <c r="A358" s="6" t="s">
        <v>155</v>
      </c>
      <c r="B358" s="37" t="s">
        <v>83</v>
      </c>
      <c r="C358" s="37" t="s">
        <v>87</v>
      </c>
      <c r="D358" s="35">
        <v>9000090520</v>
      </c>
      <c r="E358" s="35"/>
      <c r="F358" s="35"/>
      <c r="G358" s="40" t="e">
        <f>G359+G362+#REF!</f>
        <v>#REF!</v>
      </c>
      <c r="H358" s="40">
        <f t="shared" ref="G358:K360" si="94">H359</f>
        <v>4.7952399999999997</v>
      </c>
      <c r="I358" s="40">
        <f>I359</f>
        <v>800</v>
      </c>
      <c r="J358" s="40"/>
      <c r="K358" s="40"/>
    </row>
    <row r="359" spans="1:11" ht="30" x14ac:dyDescent="0.25">
      <c r="A359" s="29" t="s">
        <v>160</v>
      </c>
      <c r="B359" s="37" t="s">
        <v>83</v>
      </c>
      <c r="C359" s="37" t="s">
        <v>87</v>
      </c>
      <c r="D359" s="35">
        <v>9000090520</v>
      </c>
      <c r="E359" s="35">
        <v>200</v>
      </c>
      <c r="F359" s="35"/>
      <c r="G359" s="40">
        <f t="shared" si="94"/>
        <v>198.2</v>
      </c>
      <c r="H359" s="40">
        <f t="shared" si="94"/>
        <v>4.7952399999999997</v>
      </c>
      <c r="I359" s="40">
        <f t="shared" si="94"/>
        <v>800</v>
      </c>
      <c r="J359" s="40">
        <f t="shared" si="94"/>
        <v>0</v>
      </c>
      <c r="K359" s="40">
        <f t="shared" si="94"/>
        <v>0</v>
      </c>
    </row>
    <row r="360" spans="1:11" ht="30" x14ac:dyDescent="0.25">
      <c r="A360" s="6" t="s">
        <v>20</v>
      </c>
      <c r="B360" s="37" t="s">
        <v>83</v>
      </c>
      <c r="C360" s="37" t="s">
        <v>87</v>
      </c>
      <c r="D360" s="35">
        <v>9000090520</v>
      </c>
      <c r="E360" s="35">
        <v>240</v>
      </c>
      <c r="F360" s="35"/>
      <c r="G360" s="40">
        <f t="shared" si="94"/>
        <v>198.2</v>
      </c>
      <c r="H360" s="40">
        <f t="shared" si="94"/>
        <v>4.7952399999999997</v>
      </c>
      <c r="I360" s="40">
        <f t="shared" si="94"/>
        <v>800</v>
      </c>
      <c r="J360" s="40">
        <f t="shared" si="94"/>
        <v>0</v>
      </c>
      <c r="K360" s="40">
        <f t="shared" si="94"/>
        <v>0</v>
      </c>
    </row>
    <row r="361" spans="1:11" x14ac:dyDescent="0.25">
      <c r="A361" s="7" t="s">
        <v>8</v>
      </c>
      <c r="B361" s="37" t="s">
        <v>83</v>
      </c>
      <c r="C361" s="37" t="s">
        <v>87</v>
      </c>
      <c r="D361" s="35">
        <v>9000090520</v>
      </c>
      <c r="E361" s="35">
        <v>240</v>
      </c>
      <c r="F361" s="35">
        <v>1</v>
      </c>
      <c r="G361" s="40">
        <v>198.2</v>
      </c>
      <c r="H361" s="40">
        <v>4.7952399999999997</v>
      </c>
      <c r="I361" s="40">
        <v>800</v>
      </c>
      <c r="J361" s="40"/>
      <c r="K361" s="40"/>
    </row>
    <row r="362" spans="1:11" ht="30" hidden="1" customHeight="1" x14ac:dyDescent="0.25">
      <c r="A362" s="6" t="s">
        <v>144</v>
      </c>
      <c r="B362" s="37" t="s">
        <v>83</v>
      </c>
      <c r="C362" s="37" t="s">
        <v>87</v>
      </c>
      <c r="D362" s="35">
        <v>9000090520</v>
      </c>
      <c r="E362" s="35">
        <v>400</v>
      </c>
      <c r="F362" s="35"/>
      <c r="G362" s="40">
        <f>G363</f>
        <v>0</v>
      </c>
      <c r="H362" s="40"/>
      <c r="I362" s="40">
        <f t="shared" ref="I362:K363" si="95">I363</f>
        <v>0</v>
      </c>
      <c r="J362" s="40">
        <f t="shared" si="95"/>
        <v>0</v>
      </c>
      <c r="K362" s="40">
        <f t="shared" si="95"/>
        <v>0</v>
      </c>
    </row>
    <row r="363" spans="1:11" ht="15" hidden="1" customHeight="1" x14ac:dyDescent="0.25">
      <c r="A363" s="6" t="s">
        <v>149</v>
      </c>
      <c r="B363" s="37" t="s">
        <v>83</v>
      </c>
      <c r="C363" s="37" t="s">
        <v>87</v>
      </c>
      <c r="D363" s="35">
        <v>9000090520</v>
      </c>
      <c r="E363" s="35">
        <v>410</v>
      </c>
      <c r="F363" s="35"/>
      <c r="G363" s="40">
        <f>G364</f>
        <v>0</v>
      </c>
      <c r="H363" s="40"/>
      <c r="I363" s="40">
        <f t="shared" si="95"/>
        <v>0</v>
      </c>
      <c r="J363" s="40">
        <f t="shared" si="95"/>
        <v>0</v>
      </c>
      <c r="K363" s="40">
        <f t="shared" si="95"/>
        <v>0</v>
      </c>
    </row>
    <row r="364" spans="1:11" ht="15" hidden="1" customHeight="1" x14ac:dyDescent="0.25">
      <c r="A364" s="7" t="s">
        <v>8</v>
      </c>
      <c r="B364" s="37" t="s">
        <v>83</v>
      </c>
      <c r="C364" s="37" t="s">
        <v>87</v>
      </c>
      <c r="D364" s="35">
        <v>9000090520</v>
      </c>
      <c r="E364" s="35">
        <v>410</v>
      </c>
      <c r="F364" s="35">
        <v>1</v>
      </c>
      <c r="G364" s="40"/>
      <c r="H364" s="40"/>
      <c r="I364" s="40"/>
      <c r="J364" s="40"/>
      <c r="K364" s="40"/>
    </row>
    <row r="365" spans="1:11" ht="30" x14ac:dyDescent="0.25">
      <c r="A365" s="6" t="s">
        <v>535</v>
      </c>
      <c r="B365" s="37" t="s">
        <v>83</v>
      </c>
      <c r="C365" s="37" t="s">
        <v>87</v>
      </c>
      <c r="D365" s="35">
        <v>9000090540</v>
      </c>
      <c r="E365" s="35"/>
      <c r="F365" s="35"/>
      <c r="G365" s="40"/>
      <c r="H365" s="40"/>
      <c r="I365" s="40">
        <f>I366+I369</f>
        <v>5300</v>
      </c>
      <c r="J365" s="40">
        <f t="shared" ref="J365:K365" si="96">J366+J369</f>
        <v>5470</v>
      </c>
      <c r="K365" s="40">
        <f t="shared" si="96"/>
        <v>5470</v>
      </c>
    </row>
    <row r="366" spans="1:11" ht="30" x14ac:dyDescent="0.25">
      <c r="A366" s="6" t="s">
        <v>160</v>
      </c>
      <c r="B366" s="37" t="s">
        <v>83</v>
      </c>
      <c r="C366" s="37" t="s">
        <v>87</v>
      </c>
      <c r="D366" s="35">
        <v>9000090540</v>
      </c>
      <c r="E366" s="35">
        <v>200</v>
      </c>
      <c r="F366" s="35"/>
      <c r="G366" s="40"/>
      <c r="H366" s="40"/>
      <c r="I366" s="40">
        <f>I367</f>
        <v>5000</v>
      </c>
      <c r="J366" s="40">
        <f t="shared" ref="J366" si="97">J367</f>
        <v>5000</v>
      </c>
      <c r="K366" s="40">
        <f t="shared" ref="K366" si="98">K367</f>
        <v>5000</v>
      </c>
    </row>
    <row r="367" spans="1:11" ht="30" x14ac:dyDescent="0.25">
      <c r="A367" s="6" t="s">
        <v>20</v>
      </c>
      <c r="B367" s="37" t="s">
        <v>83</v>
      </c>
      <c r="C367" s="37" t="s">
        <v>87</v>
      </c>
      <c r="D367" s="35">
        <v>9000090540</v>
      </c>
      <c r="E367" s="35">
        <v>240</v>
      </c>
      <c r="F367" s="35"/>
      <c r="G367" s="40"/>
      <c r="H367" s="40"/>
      <c r="I367" s="40">
        <f>I368</f>
        <v>5000</v>
      </c>
      <c r="J367" s="40">
        <f>J368</f>
        <v>5000</v>
      </c>
      <c r="K367" s="40">
        <f>K368</f>
        <v>5000</v>
      </c>
    </row>
    <row r="368" spans="1:11" x14ac:dyDescent="0.25">
      <c r="A368" s="7" t="s">
        <v>8</v>
      </c>
      <c r="B368" s="37" t="s">
        <v>83</v>
      </c>
      <c r="C368" s="37" t="s">
        <v>87</v>
      </c>
      <c r="D368" s="35">
        <v>9000090540</v>
      </c>
      <c r="E368" s="35">
        <v>240</v>
      </c>
      <c r="F368" s="35">
        <v>1</v>
      </c>
      <c r="G368" s="40"/>
      <c r="H368" s="40"/>
      <c r="I368" s="40">
        <v>5000</v>
      </c>
      <c r="J368" s="40">
        <v>5000</v>
      </c>
      <c r="K368" s="40">
        <v>5000</v>
      </c>
    </row>
    <row r="369" spans="1:14" x14ac:dyDescent="0.25">
      <c r="A369" s="6" t="s">
        <v>21</v>
      </c>
      <c r="B369" s="37" t="s">
        <v>83</v>
      </c>
      <c r="C369" s="37" t="s">
        <v>87</v>
      </c>
      <c r="D369" s="35">
        <v>9000090520</v>
      </c>
      <c r="E369" s="35">
        <v>800</v>
      </c>
      <c r="F369" s="35"/>
      <c r="G369" s="40" t="e">
        <f>#REF!</f>
        <v>#REF!</v>
      </c>
      <c r="H369" s="235">
        <f>I369-J369</f>
        <v>-170</v>
      </c>
      <c r="I369" s="40">
        <f>I370+I372</f>
        <v>300</v>
      </c>
      <c r="J369" s="40">
        <f>J370+J372</f>
        <v>470</v>
      </c>
      <c r="K369" s="40">
        <f>K370+K372</f>
        <v>470</v>
      </c>
      <c r="M369" s="42"/>
      <c r="N369" s="42"/>
    </row>
    <row r="370" spans="1:14" x14ac:dyDescent="0.25">
      <c r="A370" s="6" t="s">
        <v>161</v>
      </c>
      <c r="B370" s="37" t="s">
        <v>83</v>
      </c>
      <c r="C370" s="37" t="s">
        <v>87</v>
      </c>
      <c r="D370" s="35">
        <v>9000090540</v>
      </c>
      <c r="E370" s="35">
        <v>830</v>
      </c>
      <c r="F370" s="35"/>
      <c r="G370" s="40">
        <f>G371</f>
        <v>4517</v>
      </c>
      <c r="H370" s="235">
        <f>I370-J370</f>
        <v>-200</v>
      </c>
      <c r="I370" s="40">
        <f>I371</f>
        <v>100</v>
      </c>
      <c r="J370" s="40">
        <f>J371</f>
        <v>300</v>
      </c>
      <c r="K370" s="40">
        <f>K371</f>
        <v>300</v>
      </c>
      <c r="M370" s="42"/>
      <c r="N370" s="42"/>
    </row>
    <row r="371" spans="1:14" x14ac:dyDescent="0.25">
      <c r="A371" s="7" t="s">
        <v>8</v>
      </c>
      <c r="B371" s="37" t="s">
        <v>83</v>
      </c>
      <c r="C371" s="37" t="s">
        <v>87</v>
      </c>
      <c r="D371" s="35">
        <v>9000090540</v>
      </c>
      <c r="E371" s="35">
        <v>830</v>
      </c>
      <c r="F371" s="35">
        <v>1</v>
      </c>
      <c r="G371" s="40">
        <v>4517</v>
      </c>
      <c r="H371" s="235">
        <f>I371-J371</f>
        <v>-200</v>
      </c>
      <c r="I371" s="40">
        <v>100</v>
      </c>
      <c r="J371" s="40">
        <v>300</v>
      </c>
      <c r="K371" s="40">
        <v>300</v>
      </c>
      <c r="M371" s="42"/>
      <c r="N371" s="42"/>
    </row>
    <row r="372" spans="1:14" x14ac:dyDescent="0.25">
      <c r="A372" s="6" t="s">
        <v>22</v>
      </c>
      <c r="B372" s="37" t="s">
        <v>83</v>
      </c>
      <c r="C372" s="37" t="s">
        <v>87</v>
      </c>
      <c r="D372" s="35">
        <v>9000090540</v>
      </c>
      <c r="E372" s="35">
        <v>850</v>
      </c>
      <c r="F372" s="35"/>
      <c r="G372" s="40">
        <f>G373</f>
        <v>30</v>
      </c>
      <c r="H372" s="40">
        <f>H373</f>
        <v>4.7952399999999997</v>
      </c>
      <c r="I372" s="40">
        <f>I373</f>
        <v>200</v>
      </c>
      <c r="J372" s="40">
        <f>J373</f>
        <v>170</v>
      </c>
      <c r="K372" s="40">
        <f>K373</f>
        <v>170</v>
      </c>
    </row>
    <row r="373" spans="1:14" x14ac:dyDescent="0.25">
      <c r="A373" s="7" t="s">
        <v>8</v>
      </c>
      <c r="B373" s="37" t="s">
        <v>83</v>
      </c>
      <c r="C373" s="37" t="s">
        <v>87</v>
      </c>
      <c r="D373" s="35">
        <v>9000090540</v>
      </c>
      <c r="E373" s="35">
        <v>850</v>
      </c>
      <c r="F373" s="35">
        <v>1</v>
      </c>
      <c r="G373" s="40">
        <v>30</v>
      </c>
      <c r="H373" s="40">
        <v>4.7952399999999997</v>
      </c>
      <c r="I373" s="40">
        <v>200</v>
      </c>
      <c r="J373" s="40">
        <v>170</v>
      </c>
      <c r="K373" s="40">
        <v>170</v>
      </c>
    </row>
    <row r="374" spans="1:14" ht="45" x14ac:dyDescent="0.25">
      <c r="A374" s="6" t="s">
        <v>498</v>
      </c>
      <c r="B374" s="37" t="s">
        <v>83</v>
      </c>
      <c r="C374" s="37" t="s">
        <v>87</v>
      </c>
      <c r="D374" s="35">
        <v>6600000000</v>
      </c>
      <c r="E374" s="35"/>
      <c r="F374" s="35"/>
      <c r="G374" s="40"/>
      <c r="H374" s="40"/>
      <c r="I374" s="40">
        <f>I375+I380</f>
        <v>3070</v>
      </c>
      <c r="J374" s="40">
        <f t="shared" ref="J374:K374" si="99">J375+J380</f>
        <v>5750</v>
      </c>
      <c r="K374" s="40">
        <f t="shared" si="99"/>
        <v>3970</v>
      </c>
    </row>
    <row r="375" spans="1:14" ht="30" customHeight="1" x14ac:dyDescent="0.25">
      <c r="A375" s="216" t="s">
        <v>554</v>
      </c>
      <c r="B375" s="37" t="s">
        <v>83</v>
      </c>
      <c r="C375" s="37" t="s">
        <v>87</v>
      </c>
      <c r="D375" s="35">
        <v>6600191220</v>
      </c>
      <c r="E375" s="33"/>
      <c r="F375" s="33"/>
      <c r="G375" s="40" t="e">
        <f>G376</f>
        <v>#REF!</v>
      </c>
      <c r="H375" s="235">
        <f>I375-J375</f>
        <v>1770</v>
      </c>
      <c r="I375" s="40">
        <f>I376</f>
        <v>2270</v>
      </c>
      <c r="J375" s="40">
        <f t="shared" ref="J375:K377" si="100">J376</f>
        <v>500</v>
      </c>
      <c r="K375" s="40">
        <f t="shared" si="100"/>
        <v>1870</v>
      </c>
      <c r="L375" s="42"/>
      <c r="M375" s="42"/>
    </row>
    <row r="376" spans="1:14" ht="29.25" customHeight="1" x14ac:dyDescent="0.25">
      <c r="A376" s="6" t="s">
        <v>160</v>
      </c>
      <c r="B376" s="37" t="s">
        <v>83</v>
      </c>
      <c r="C376" s="37" t="s">
        <v>87</v>
      </c>
      <c r="D376" s="35">
        <v>6600191220</v>
      </c>
      <c r="E376" s="35">
        <v>200</v>
      </c>
      <c r="F376" s="33"/>
      <c r="G376" s="40" t="e">
        <f>#REF!</f>
        <v>#REF!</v>
      </c>
      <c r="H376" s="235">
        <f>I376-J376</f>
        <v>1770</v>
      </c>
      <c r="I376" s="40">
        <f>I377</f>
        <v>2270</v>
      </c>
      <c r="J376" s="40">
        <f t="shared" si="100"/>
        <v>500</v>
      </c>
      <c r="K376" s="40">
        <f t="shared" si="100"/>
        <v>1870</v>
      </c>
      <c r="L376" s="42"/>
      <c r="M376" s="42"/>
    </row>
    <row r="377" spans="1:14" ht="33.75" customHeight="1" x14ac:dyDescent="0.25">
      <c r="A377" s="6" t="s">
        <v>20</v>
      </c>
      <c r="B377" s="37" t="s">
        <v>83</v>
      </c>
      <c r="C377" s="37" t="s">
        <v>87</v>
      </c>
      <c r="D377" s="35">
        <v>6600191220</v>
      </c>
      <c r="E377" s="35">
        <v>240</v>
      </c>
      <c r="F377" s="35"/>
      <c r="G377" s="40" t="e">
        <f>#REF!</f>
        <v>#REF!</v>
      </c>
      <c r="H377" s="235">
        <f>I377-J377</f>
        <v>1770</v>
      </c>
      <c r="I377" s="40">
        <f>I378</f>
        <v>2270</v>
      </c>
      <c r="J377" s="40">
        <f t="shared" si="100"/>
        <v>500</v>
      </c>
      <c r="K377" s="40">
        <f t="shared" si="100"/>
        <v>1870</v>
      </c>
      <c r="L377" s="42"/>
      <c r="M377" s="42"/>
    </row>
    <row r="378" spans="1:14" ht="15" customHeight="1" x14ac:dyDescent="0.25">
      <c r="A378" s="7" t="s">
        <v>8</v>
      </c>
      <c r="B378" s="37" t="s">
        <v>83</v>
      </c>
      <c r="C378" s="37" t="s">
        <v>87</v>
      </c>
      <c r="D378" s="35">
        <v>6600191220</v>
      </c>
      <c r="E378" s="35">
        <v>240</v>
      </c>
      <c r="F378" s="35">
        <v>1</v>
      </c>
      <c r="G378" s="40">
        <v>15</v>
      </c>
      <c r="H378" s="235">
        <f>I378-J378</f>
        <v>1770</v>
      </c>
      <c r="I378" s="40">
        <v>2270</v>
      </c>
      <c r="J378" s="40">
        <v>500</v>
      </c>
      <c r="K378" s="40">
        <v>1870</v>
      </c>
      <c r="L378" s="51"/>
      <c r="M378" s="51"/>
    </row>
    <row r="379" spans="1:14" ht="30" customHeight="1" x14ac:dyDescent="0.25">
      <c r="A379" s="305" t="s">
        <v>555</v>
      </c>
      <c r="B379" s="37" t="s">
        <v>83</v>
      </c>
      <c r="C379" s="37" t="s">
        <v>87</v>
      </c>
      <c r="D379" s="35">
        <v>6600291220</v>
      </c>
      <c r="E379" s="33"/>
      <c r="F379" s="33"/>
      <c r="G379" s="40">
        <f>G380</f>
        <v>0</v>
      </c>
      <c r="H379" s="283">
        <f>I379-J379</f>
        <v>-4450</v>
      </c>
      <c r="I379" s="40">
        <f>I380</f>
        <v>800</v>
      </c>
      <c r="J379" s="40">
        <f t="shared" ref="J379" si="101">J380</f>
        <v>5250</v>
      </c>
      <c r="K379" s="40">
        <f t="shared" ref="K379" si="102">K380</f>
        <v>2100</v>
      </c>
      <c r="L379" s="42"/>
      <c r="M379" s="42"/>
    </row>
    <row r="380" spans="1:14" ht="27.75" customHeight="1" x14ac:dyDescent="0.25">
      <c r="A380" s="6" t="s">
        <v>160</v>
      </c>
      <c r="B380" s="37" t="s">
        <v>83</v>
      </c>
      <c r="C380" s="37" t="s">
        <v>87</v>
      </c>
      <c r="D380" s="35">
        <v>6600291220</v>
      </c>
      <c r="E380" s="35">
        <v>200</v>
      </c>
      <c r="F380" s="35"/>
      <c r="G380" s="40"/>
      <c r="H380" s="235"/>
      <c r="I380" s="40">
        <f t="shared" ref="I380:K381" si="103">I381</f>
        <v>800</v>
      </c>
      <c r="J380" s="40">
        <f t="shared" si="103"/>
        <v>5250</v>
      </c>
      <c r="K380" s="40">
        <f t="shared" si="103"/>
        <v>2100</v>
      </c>
      <c r="L380" s="51"/>
      <c r="M380" s="51"/>
    </row>
    <row r="381" spans="1:14" ht="15" customHeight="1" x14ac:dyDescent="0.25">
      <c r="A381" s="6" t="s">
        <v>20</v>
      </c>
      <c r="B381" s="37" t="s">
        <v>83</v>
      </c>
      <c r="C381" s="37" t="s">
        <v>87</v>
      </c>
      <c r="D381" s="35">
        <v>6600291220</v>
      </c>
      <c r="E381" s="35">
        <v>240</v>
      </c>
      <c r="F381" s="35"/>
      <c r="G381" s="40"/>
      <c r="H381" s="235"/>
      <c r="I381" s="40">
        <f t="shared" si="103"/>
        <v>800</v>
      </c>
      <c r="J381" s="40">
        <f t="shared" si="103"/>
        <v>5250</v>
      </c>
      <c r="K381" s="40">
        <f t="shared" si="103"/>
        <v>2100</v>
      </c>
      <c r="L381" s="51"/>
      <c r="M381" s="51"/>
    </row>
    <row r="382" spans="1:14" ht="15" customHeight="1" x14ac:dyDescent="0.25">
      <c r="A382" s="7" t="s">
        <v>8</v>
      </c>
      <c r="B382" s="37" t="s">
        <v>83</v>
      </c>
      <c r="C382" s="37" t="s">
        <v>87</v>
      </c>
      <c r="D382" s="35">
        <v>6600291220</v>
      </c>
      <c r="E382" s="35">
        <v>240</v>
      </c>
      <c r="F382" s="35">
        <v>1</v>
      </c>
      <c r="G382" s="40"/>
      <c r="H382" s="235"/>
      <c r="I382" s="40">
        <v>800</v>
      </c>
      <c r="J382" s="40">
        <v>5250</v>
      </c>
      <c r="K382" s="40">
        <v>2100</v>
      </c>
      <c r="L382" s="51"/>
      <c r="M382" s="51"/>
    </row>
    <row r="383" spans="1:14" ht="30" customHeight="1" x14ac:dyDescent="0.25">
      <c r="A383" s="6" t="s">
        <v>515</v>
      </c>
      <c r="B383" s="37" t="s">
        <v>83</v>
      </c>
      <c r="C383" s="37" t="s">
        <v>87</v>
      </c>
      <c r="D383" s="35">
        <v>6700000000</v>
      </c>
      <c r="E383" s="33"/>
      <c r="F383" s="33"/>
      <c r="G383" s="40" t="e">
        <f>G389</f>
        <v>#REF!</v>
      </c>
      <c r="H383" s="235">
        <f>I383-J383</f>
        <v>-19561.2</v>
      </c>
      <c r="I383" s="40">
        <f>I388</f>
        <v>0</v>
      </c>
      <c r="J383" s="40">
        <f>J391+J387</f>
        <v>19561.2</v>
      </c>
      <c r="K383" s="40">
        <f>K391+K387</f>
        <v>11208.2</v>
      </c>
      <c r="L383" s="42"/>
      <c r="M383" s="42"/>
    </row>
    <row r="384" spans="1:14" ht="31.5" customHeight="1" x14ac:dyDescent="0.25">
      <c r="A384" s="6" t="s">
        <v>516</v>
      </c>
      <c r="B384" s="37" t="s">
        <v>83</v>
      </c>
      <c r="C384" s="37" t="s">
        <v>87</v>
      </c>
      <c r="D384" s="35">
        <v>6700191230</v>
      </c>
      <c r="E384" s="35"/>
      <c r="F384" s="35"/>
      <c r="G384" s="40"/>
      <c r="H384" s="235"/>
      <c r="I384" s="40">
        <f t="shared" ref="I384:K386" si="104">I385</f>
        <v>0</v>
      </c>
      <c r="J384" s="40">
        <f t="shared" si="104"/>
        <v>18561.2</v>
      </c>
      <c r="K384" s="40">
        <f t="shared" si="104"/>
        <v>10608.2</v>
      </c>
      <c r="L384" s="51"/>
      <c r="M384" s="51"/>
    </row>
    <row r="385" spans="1:14" ht="35.25" customHeight="1" x14ac:dyDescent="0.25">
      <c r="A385" s="6" t="s">
        <v>160</v>
      </c>
      <c r="B385" s="37" t="s">
        <v>83</v>
      </c>
      <c r="C385" s="37" t="s">
        <v>87</v>
      </c>
      <c r="D385" s="35">
        <v>6700191230</v>
      </c>
      <c r="E385" s="35">
        <v>200</v>
      </c>
      <c r="F385" s="35"/>
      <c r="G385" s="40"/>
      <c r="H385" s="235"/>
      <c r="I385" s="40">
        <f t="shared" si="104"/>
        <v>0</v>
      </c>
      <c r="J385" s="40">
        <f t="shared" si="104"/>
        <v>18561.2</v>
      </c>
      <c r="K385" s="40">
        <f t="shared" si="104"/>
        <v>10608.2</v>
      </c>
      <c r="L385" s="51"/>
      <c r="M385" s="51"/>
    </row>
    <row r="386" spans="1:14" ht="30.75" customHeight="1" x14ac:dyDescent="0.25">
      <c r="A386" s="6" t="s">
        <v>20</v>
      </c>
      <c r="B386" s="37" t="s">
        <v>83</v>
      </c>
      <c r="C386" s="37" t="s">
        <v>87</v>
      </c>
      <c r="D386" s="35">
        <v>6700191230</v>
      </c>
      <c r="E386" s="35">
        <v>240</v>
      </c>
      <c r="F386" s="35"/>
      <c r="G386" s="40"/>
      <c r="H386" s="235"/>
      <c r="I386" s="40">
        <f t="shared" si="104"/>
        <v>0</v>
      </c>
      <c r="J386" s="40">
        <f t="shared" si="104"/>
        <v>18561.2</v>
      </c>
      <c r="K386" s="40">
        <f t="shared" si="104"/>
        <v>10608.2</v>
      </c>
      <c r="L386" s="51"/>
      <c r="M386" s="51"/>
    </row>
    <row r="387" spans="1:14" ht="15" customHeight="1" x14ac:dyDescent="0.25">
      <c r="A387" s="6" t="s">
        <v>9</v>
      </c>
      <c r="B387" s="37" t="s">
        <v>83</v>
      </c>
      <c r="C387" s="37" t="s">
        <v>87</v>
      </c>
      <c r="D387" s="35">
        <v>6700191230</v>
      </c>
      <c r="E387" s="35">
        <v>240</v>
      </c>
      <c r="F387" s="35">
        <v>2</v>
      </c>
      <c r="G387" s="40"/>
      <c r="H387" s="235"/>
      <c r="I387" s="40"/>
      <c r="J387" s="40">
        <v>18561.2</v>
      </c>
      <c r="K387" s="40">
        <v>10608.2</v>
      </c>
      <c r="L387" s="51"/>
      <c r="M387" s="51"/>
    </row>
    <row r="388" spans="1:14" ht="30" customHeight="1" x14ac:dyDescent="0.25">
      <c r="A388" s="6" t="s">
        <v>516</v>
      </c>
      <c r="B388" s="37" t="s">
        <v>63</v>
      </c>
      <c r="C388" s="37" t="s">
        <v>87</v>
      </c>
      <c r="D388" s="35">
        <v>6700191230</v>
      </c>
      <c r="E388" s="33"/>
      <c r="F388" s="33"/>
      <c r="G388" s="40"/>
      <c r="H388" s="304"/>
      <c r="I388" s="40">
        <f>I389</f>
        <v>0</v>
      </c>
      <c r="J388" s="40">
        <f>J389</f>
        <v>1000</v>
      </c>
      <c r="K388" s="40">
        <f>K389</f>
        <v>600</v>
      </c>
      <c r="L388" s="42"/>
      <c r="M388" s="42"/>
    </row>
    <row r="389" spans="1:14" ht="30.75" customHeight="1" x14ac:dyDescent="0.25">
      <c r="A389" s="6" t="s">
        <v>160</v>
      </c>
      <c r="B389" s="37" t="s">
        <v>83</v>
      </c>
      <c r="C389" s="37" t="s">
        <v>87</v>
      </c>
      <c r="D389" s="35">
        <v>6700191230</v>
      </c>
      <c r="E389" s="35">
        <v>200</v>
      </c>
      <c r="F389" s="33"/>
      <c r="G389" s="40" t="e">
        <f>#REF!</f>
        <v>#REF!</v>
      </c>
      <c r="H389" s="304">
        <f>I389-J389</f>
        <v>-1000</v>
      </c>
      <c r="I389" s="40">
        <f>I390</f>
        <v>0</v>
      </c>
      <c r="J389" s="40">
        <f t="shared" ref="J389:K389" si="105">J390</f>
        <v>1000</v>
      </c>
      <c r="K389" s="40">
        <f t="shared" si="105"/>
        <v>600</v>
      </c>
      <c r="L389" s="42"/>
      <c r="M389" s="42"/>
    </row>
    <row r="390" spans="1:14" ht="30.75" customHeight="1" x14ac:dyDescent="0.25">
      <c r="A390" s="6" t="s">
        <v>20</v>
      </c>
      <c r="B390" s="37" t="s">
        <v>83</v>
      </c>
      <c r="C390" s="37" t="s">
        <v>87</v>
      </c>
      <c r="D390" s="35">
        <v>6700191230</v>
      </c>
      <c r="E390" s="35">
        <v>240</v>
      </c>
      <c r="F390" s="35"/>
      <c r="G390" s="40" t="e">
        <f>#REF!</f>
        <v>#REF!</v>
      </c>
      <c r="H390" s="304">
        <f>I390-J390</f>
        <v>-1000</v>
      </c>
      <c r="I390" s="40">
        <f>I391</f>
        <v>0</v>
      </c>
      <c r="J390" s="40">
        <f>J391</f>
        <v>1000</v>
      </c>
      <c r="K390" s="40">
        <f>K391</f>
        <v>600</v>
      </c>
      <c r="L390" s="42"/>
      <c r="M390" s="42"/>
    </row>
    <row r="391" spans="1:14" ht="15" customHeight="1" x14ac:dyDescent="0.25">
      <c r="A391" s="7" t="s">
        <v>8</v>
      </c>
      <c r="B391" s="37" t="s">
        <v>83</v>
      </c>
      <c r="C391" s="37" t="s">
        <v>87</v>
      </c>
      <c r="D391" s="35">
        <v>6700191230</v>
      </c>
      <c r="E391" s="35">
        <v>240</v>
      </c>
      <c r="F391" s="35">
        <v>1</v>
      </c>
      <c r="G391" s="40">
        <v>15</v>
      </c>
      <c r="H391" s="304">
        <f>I391-J391</f>
        <v>-1000</v>
      </c>
      <c r="I391" s="40"/>
      <c r="J391" s="40">
        <v>1000</v>
      </c>
      <c r="K391" s="40">
        <v>600</v>
      </c>
      <c r="L391" s="51"/>
      <c r="M391" s="51"/>
    </row>
    <row r="392" spans="1:14" x14ac:dyDescent="0.25">
      <c r="A392" s="5" t="s">
        <v>88</v>
      </c>
      <c r="B392" s="93" t="s">
        <v>83</v>
      </c>
      <c r="C392" s="93" t="s">
        <v>118</v>
      </c>
      <c r="D392" s="181"/>
      <c r="E392" s="181"/>
      <c r="F392" s="181"/>
      <c r="G392" s="235">
        <f t="shared" ref="G392:K393" si="106">G393</f>
        <v>503.2</v>
      </c>
      <c r="H392" s="235" t="e">
        <f t="shared" si="106"/>
        <v>#REF!</v>
      </c>
      <c r="I392" s="235">
        <f>I393+I402</f>
        <v>11421.391619999999</v>
      </c>
      <c r="J392" s="235">
        <f>J393+J402</f>
        <v>8280.1954800000003</v>
      </c>
      <c r="K392" s="235">
        <f>K393+K402</f>
        <v>13393.57922</v>
      </c>
    </row>
    <row r="393" spans="1:14" x14ac:dyDescent="0.25">
      <c r="A393" s="6" t="s">
        <v>16</v>
      </c>
      <c r="B393" s="37" t="s">
        <v>83</v>
      </c>
      <c r="C393" s="37" t="s">
        <v>118</v>
      </c>
      <c r="D393" s="35">
        <v>9000000000</v>
      </c>
      <c r="E393" s="33"/>
      <c r="F393" s="33"/>
      <c r="G393" s="40">
        <f t="shared" si="106"/>
        <v>503.2</v>
      </c>
      <c r="H393" s="40" t="e">
        <f t="shared" si="106"/>
        <v>#REF!</v>
      </c>
      <c r="I393" s="40">
        <f>I394+I398</f>
        <v>8428.0916199999992</v>
      </c>
      <c r="J393" s="40">
        <f t="shared" si="106"/>
        <v>8280.1954800000003</v>
      </c>
      <c r="K393" s="40">
        <f t="shared" si="106"/>
        <v>13393.57922</v>
      </c>
    </row>
    <row r="394" spans="1:14" x14ac:dyDescent="0.25">
      <c r="A394" s="6" t="s">
        <v>328</v>
      </c>
      <c r="B394" s="37" t="s">
        <v>83</v>
      </c>
      <c r="C394" s="37" t="s">
        <v>118</v>
      </c>
      <c r="D394" s="35">
        <v>9000090530</v>
      </c>
      <c r="E394" s="33"/>
      <c r="F394" s="33"/>
      <c r="G394" s="40">
        <f>G395</f>
        <v>503.2</v>
      </c>
      <c r="H394" s="40" t="e">
        <f>#REF!+H395+#REF!+#REF!</f>
        <v>#REF!</v>
      </c>
      <c r="I394" s="40">
        <f>I395</f>
        <v>8412.6916199999996</v>
      </c>
      <c r="J394" s="40">
        <f>J395</f>
        <v>8280.1954800000003</v>
      </c>
      <c r="K394" s="40">
        <f>K395</f>
        <v>13393.57922</v>
      </c>
    </row>
    <row r="395" spans="1:14" ht="30" customHeight="1" x14ac:dyDescent="0.25">
      <c r="A395" s="29" t="s">
        <v>160</v>
      </c>
      <c r="B395" s="37" t="s">
        <v>83</v>
      </c>
      <c r="C395" s="37" t="s">
        <v>118</v>
      </c>
      <c r="D395" s="35">
        <v>9000090530</v>
      </c>
      <c r="E395" s="35">
        <v>200</v>
      </c>
      <c r="F395" s="33"/>
      <c r="G395" s="40">
        <f t="shared" ref="G395:K396" si="107">G396</f>
        <v>503.2</v>
      </c>
      <c r="H395" s="40">
        <f t="shared" si="107"/>
        <v>2693.99755</v>
      </c>
      <c r="I395" s="40">
        <f t="shared" si="107"/>
        <v>8412.6916199999996</v>
      </c>
      <c r="J395" s="40">
        <f t="shared" si="107"/>
        <v>8280.1954800000003</v>
      </c>
      <c r="K395" s="40">
        <f t="shared" si="107"/>
        <v>13393.57922</v>
      </c>
    </row>
    <row r="396" spans="1:14" ht="30" x14ac:dyDescent="0.25">
      <c r="A396" s="6" t="s">
        <v>20</v>
      </c>
      <c r="B396" s="37" t="s">
        <v>83</v>
      </c>
      <c r="C396" s="37" t="s">
        <v>118</v>
      </c>
      <c r="D396" s="35">
        <v>9000090530</v>
      </c>
      <c r="E396" s="35">
        <v>240</v>
      </c>
      <c r="F396" s="33"/>
      <c r="G396" s="40">
        <f t="shared" si="107"/>
        <v>503.2</v>
      </c>
      <c r="H396" s="40">
        <f t="shared" si="107"/>
        <v>2693.99755</v>
      </c>
      <c r="I396" s="40">
        <f t="shared" si="107"/>
        <v>8412.6916199999996</v>
      </c>
      <c r="J396" s="40">
        <f t="shared" si="107"/>
        <v>8280.1954800000003</v>
      </c>
      <c r="K396" s="40">
        <f t="shared" si="107"/>
        <v>13393.57922</v>
      </c>
    </row>
    <row r="397" spans="1:14" x14ac:dyDescent="0.25">
      <c r="A397" s="7" t="s">
        <v>8</v>
      </c>
      <c r="B397" s="37" t="s">
        <v>83</v>
      </c>
      <c r="C397" s="37" t="s">
        <v>118</v>
      </c>
      <c r="D397" s="35">
        <v>9000090530</v>
      </c>
      <c r="E397" s="35">
        <v>240</v>
      </c>
      <c r="F397" s="35">
        <v>1</v>
      </c>
      <c r="G397" s="40">
        <v>503.2</v>
      </c>
      <c r="H397" s="40">
        <v>2693.99755</v>
      </c>
      <c r="I397" s="108">
        <v>8412.6916199999996</v>
      </c>
      <c r="J397" s="108">
        <v>8280.1954800000003</v>
      </c>
      <c r="K397" s="108">
        <v>13393.57922</v>
      </c>
    </row>
    <row r="398" spans="1:14" s="110" customFormat="1" ht="60" x14ac:dyDescent="0.25">
      <c r="A398" s="112" t="s">
        <v>530</v>
      </c>
      <c r="B398" s="36" t="s">
        <v>83</v>
      </c>
      <c r="C398" s="36" t="s">
        <v>118</v>
      </c>
      <c r="D398" s="33">
        <v>9000074920</v>
      </c>
      <c r="E398" s="33"/>
      <c r="F398" s="33"/>
      <c r="G398" s="108"/>
      <c r="H398" s="315"/>
      <c r="I398" s="108">
        <f>I399</f>
        <v>15.4</v>
      </c>
      <c r="J398" s="108">
        <v>0</v>
      </c>
      <c r="K398" s="108">
        <v>0</v>
      </c>
      <c r="M398" s="109"/>
      <c r="N398" s="109"/>
    </row>
    <row r="399" spans="1:14" s="110" customFormat="1" x14ac:dyDescent="0.25">
      <c r="A399" s="112" t="s">
        <v>34</v>
      </c>
      <c r="B399" s="36" t="s">
        <v>83</v>
      </c>
      <c r="C399" s="36" t="s">
        <v>118</v>
      </c>
      <c r="D399" s="33">
        <v>9000074920</v>
      </c>
      <c r="E399" s="33">
        <v>500</v>
      </c>
      <c r="F399" s="33"/>
      <c r="G399" s="108"/>
      <c r="H399" s="315"/>
      <c r="I399" s="108">
        <f>I400</f>
        <v>15.4</v>
      </c>
      <c r="J399" s="108">
        <v>0</v>
      </c>
      <c r="K399" s="108">
        <v>0</v>
      </c>
      <c r="M399" s="109"/>
      <c r="N399" s="109"/>
    </row>
    <row r="400" spans="1:14" s="110" customFormat="1" x14ac:dyDescent="0.25">
      <c r="A400" s="112" t="s">
        <v>27</v>
      </c>
      <c r="B400" s="36" t="s">
        <v>83</v>
      </c>
      <c r="C400" s="36" t="s">
        <v>118</v>
      </c>
      <c r="D400" s="33">
        <v>9000074920</v>
      </c>
      <c r="E400" s="33">
        <v>540</v>
      </c>
      <c r="F400" s="33"/>
      <c r="G400" s="108"/>
      <c r="H400" s="315"/>
      <c r="I400" s="108">
        <f>I401</f>
        <v>15.4</v>
      </c>
      <c r="J400" s="108">
        <v>0</v>
      </c>
      <c r="K400" s="108">
        <v>0</v>
      </c>
      <c r="M400" s="109"/>
      <c r="N400" s="109"/>
    </row>
    <row r="401" spans="1:14" s="110" customFormat="1" x14ac:dyDescent="0.25">
      <c r="A401" s="166" t="s">
        <v>9</v>
      </c>
      <c r="B401" s="36" t="s">
        <v>83</v>
      </c>
      <c r="C401" s="36" t="s">
        <v>118</v>
      </c>
      <c r="D401" s="33">
        <v>9000074920</v>
      </c>
      <c r="E401" s="33">
        <v>540</v>
      </c>
      <c r="F401" s="33">
        <v>2</v>
      </c>
      <c r="G401" s="108"/>
      <c r="H401" s="315"/>
      <c r="I401" s="108">
        <v>15.4</v>
      </c>
      <c r="J401" s="108">
        <v>0</v>
      </c>
      <c r="K401" s="108">
        <v>0</v>
      </c>
      <c r="M401" s="109"/>
      <c r="N401" s="109"/>
    </row>
    <row r="402" spans="1:14" ht="45" customHeight="1" x14ac:dyDescent="0.25">
      <c r="A402" s="29" t="s">
        <v>563</v>
      </c>
      <c r="B402" s="37" t="s">
        <v>83</v>
      </c>
      <c r="C402" s="37" t="s">
        <v>118</v>
      </c>
      <c r="D402" s="35">
        <v>5900000000</v>
      </c>
      <c r="E402" s="33"/>
      <c r="F402" s="33"/>
      <c r="G402" s="40" t="e">
        <f>#REF!</f>
        <v>#REF!</v>
      </c>
      <c r="H402" s="235">
        <f t="shared" ref="H402:H414" si="108">I402-J402</f>
        <v>2993.3</v>
      </c>
      <c r="I402" s="40">
        <f>I403+I407+I411</f>
        <v>2993.3</v>
      </c>
      <c r="J402" s="40">
        <f>J403+J407+J411</f>
        <v>0</v>
      </c>
      <c r="K402" s="40">
        <f>K403+K407+K411</f>
        <v>0</v>
      </c>
      <c r="M402" s="42"/>
      <c r="N402" s="42"/>
    </row>
    <row r="403" spans="1:14" ht="30" hidden="1" customHeight="1" x14ac:dyDescent="0.25">
      <c r="A403" s="29" t="s">
        <v>372</v>
      </c>
      <c r="B403" s="37" t="s">
        <v>83</v>
      </c>
      <c r="C403" s="37" t="s">
        <v>118</v>
      </c>
      <c r="D403" s="35">
        <v>5900191070</v>
      </c>
      <c r="E403" s="33"/>
      <c r="F403" s="33"/>
      <c r="G403" s="40">
        <f t="shared" ref="G403:K413" si="109">G404</f>
        <v>11</v>
      </c>
      <c r="H403" s="235">
        <f t="shared" si="108"/>
        <v>0</v>
      </c>
      <c r="I403" s="40">
        <f t="shared" si="109"/>
        <v>0</v>
      </c>
      <c r="J403" s="40">
        <f t="shared" si="109"/>
        <v>0</v>
      </c>
      <c r="K403" s="40">
        <f t="shared" si="109"/>
        <v>0</v>
      </c>
      <c r="M403" s="42"/>
      <c r="N403" s="42"/>
    </row>
    <row r="404" spans="1:14" ht="30" hidden="1" customHeight="1" x14ac:dyDescent="0.25">
      <c r="A404" s="29" t="s">
        <v>160</v>
      </c>
      <c r="B404" s="37" t="s">
        <v>83</v>
      </c>
      <c r="C404" s="37" t="s">
        <v>118</v>
      </c>
      <c r="D404" s="35">
        <v>5900191070</v>
      </c>
      <c r="E404" s="35">
        <v>200</v>
      </c>
      <c r="F404" s="33"/>
      <c r="G404" s="40">
        <f t="shared" si="109"/>
        <v>11</v>
      </c>
      <c r="H404" s="235">
        <f t="shared" si="108"/>
        <v>0</v>
      </c>
      <c r="I404" s="40">
        <f t="shared" si="109"/>
        <v>0</v>
      </c>
      <c r="J404" s="40">
        <f t="shared" si="109"/>
        <v>0</v>
      </c>
      <c r="K404" s="40">
        <f t="shared" si="109"/>
        <v>0</v>
      </c>
      <c r="M404" s="42"/>
      <c r="N404" s="42"/>
    </row>
    <row r="405" spans="1:14" ht="30" hidden="1" customHeight="1" x14ac:dyDescent="0.25">
      <c r="A405" s="6" t="s">
        <v>20</v>
      </c>
      <c r="B405" s="37" t="s">
        <v>83</v>
      </c>
      <c r="C405" s="37" t="s">
        <v>118</v>
      </c>
      <c r="D405" s="35">
        <v>5900191070</v>
      </c>
      <c r="E405" s="35">
        <v>240</v>
      </c>
      <c r="F405" s="33"/>
      <c r="G405" s="40">
        <f t="shared" si="109"/>
        <v>11</v>
      </c>
      <c r="H405" s="235">
        <f t="shared" si="108"/>
        <v>0</v>
      </c>
      <c r="I405" s="40">
        <f t="shared" si="109"/>
        <v>0</v>
      </c>
      <c r="J405" s="40">
        <f t="shared" si="109"/>
        <v>0</v>
      </c>
      <c r="K405" s="40">
        <f t="shared" si="109"/>
        <v>0</v>
      </c>
      <c r="M405" s="42"/>
      <c r="N405" s="42"/>
    </row>
    <row r="406" spans="1:14" ht="15" hidden="1" customHeight="1" x14ac:dyDescent="0.25">
      <c r="A406" s="7" t="s">
        <v>8</v>
      </c>
      <c r="B406" s="37" t="s">
        <v>83</v>
      </c>
      <c r="C406" s="37" t="s">
        <v>118</v>
      </c>
      <c r="D406" s="35">
        <v>5900191070</v>
      </c>
      <c r="E406" s="35">
        <v>240</v>
      </c>
      <c r="F406" s="35">
        <v>1</v>
      </c>
      <c r="G406" s="40">
        <v>11</v>
      </c>
      <c r="H406" s="235">
        <f t="shared" si="108"/>
        <v>0</v>
      </c>
      <c r="I406" s="40"/>
      <c r="J406" s="40">
        <v>0</v>
      </c>
      <c r="K406" s="40">
        <v>0</v>
      </c>
      <c r="M406" s="42"/>
      <c r="N406" s="42"/>
    </row>
    <row r="407" spans="1:14" ht="46.5" customHeight="1" x14ac:dyDescent="0.25">
      <c r="A407" s="29" t="s">
        <v>373</v>
      </c>
      <c r="B407" s="37" t="s">
        <v>83</v>
      </c>
      <c r="C407" s="37" t="s">
        <v>118</v>
      </c>
      <c r="D407" s="35">
        <v>5900291070</v>
      </c>
      <c r="E407" s="33"/>
      <c r="F407" s="33"/>
      <c r="G407" s="40">
        <f t="shared" si="109"/>
        <v>11</v>
      </c>
      <c r="H407" s="235">
        <f t="shared" si="108"/>
        <v>2693.3</v>
      </c>
      <c r="I407" s="40">
        <f t="shared" si="109"/>
        <v>2693.3</v>
      </c>
      <c r="J407" s="40">
        <f t="shared" si="109"/>
        <v>0</v>
      </c>
      <c r="K407" s="40">
        <f t="shared" si="109"/>
        <v>0</v>
      </c>
      <c r="M407" s="42"/>
      <c r="N407" s="42"/>
    </row>
    <row r="408" spans="1:14" ht="30" customHeight="1" x14ac:dyDescent="0.25">
      <c r="A408" s="29" t="s">
        <v>160</v>
      </c>
      <c r="B408" s="37" t="s">
        <v>83</v>
      </c>
      <c r="C408" s="37" t="s">
        <v>118</v>
      </c>
      <c r="D408" s="35">
        <v>5900291070</v>
      </c>
      <c r="E408" s="35">
        <v>200</v>
      </c>
      <c r="F408" s="33"/>
      <c r="G408" s="40">
        <f t="shared" si="109"/>
        <v>11</v>
      </c>
      <c r="H408" s="235">
        <f t="shared" si="108"/>
        <v>2693.3</v>
      </c>
      <c r="I408" s="40">
        <f t="shared" si="109"/>
        <v>2693.3</v>
      </c>
      <c r="J408" s="40">
        <f t="shared" si="109"/>
        <v>0</v>
      </c>
      <c r="K408" s="40">
        <f t="shared" si="109"/>
        <v>0</v>
      </c>
      <c r="M408" s="42"/>
      <c r="N408" s="42"/>
    </row>
    <row r="409" spans="1:14" ht="30" customHeight="1" x14ac:dyDescent="0.25">
      <c r="A409" s="6" t="s">
        <v>20</v>
      </c>
      <c r="B409" s="37" t="s">
        <v>83</v>
      </c>
      <c r="C409" s="37" t="s">
        <v>118</v>
      </c>
      <c r="D409" s="35">
        <v>5900291070</v>
      </c>
      <c r="E409" s="35">
        <v>240</v>
      </c>
      <c r="F409" s="33"/>
      <c r="G409" s="40">
        <f t="shared" si="109"/>
        <v>11</v>
      </c>
      <c r="H409" s="235">
        <f t="shared" si="108"/>
        <v>2693.3</v>
      </c>
      <c r="I409" s="40">
        <f t="shared" si="109"/>
        <v>2693.3</v>
      </c>
      <c r="J409" s="40">
        <f t="shared" si="109"/>
        <v>0</v>
      </c>
      <c r="K409" s="40">
        <f t="shared" si="109"/>
        <v>0</v>
      </c>
      <c r="M409" s="42"/>
      <c r="N409" s="42"/>
    </row>
    <row r="410" spans="1:14" ht="15" customHeight="1" x14ac:dyDescent="0.25">
      <c r="A410" s="7" t="s">
        <v>8</v>
      </c>
      <c r="B410" s="37" t="s">
        <v>83</v>
      </c>
      <c r="C410" s="37" t="s">
        <v>118</v>
      </c>
      <c r="D410" s="35">
        <v>5900291070</v>
      </c>
      <c r="E410" s="35">
        <v>240</v>
      </c>
      <c r="F410" s="35">
        <v>1</v>
      </c>
      <c r="G410" s="40">
        <v>11</v>
      </c>
      <c r="H410" s="235">
        <f t="shared" si="108"/>
        <v>2693.3</v>
      </c>
      <c r="I410" s="40">
        <v>2693.3</v>
      </c>
      <c r="J410" s="40"/>
      <c r="K410" s="40"/>
      <c r="M410" s="42"/>
      <c r="N410" s="42"/>
    </row>
    <row r="411" spans="1:14" ht="30" customHeight="1" x14ac:dyDescent="0.25">
      <c r="A411" s="29" t="s">
        <v>374</v>
      </c>
      <c r="B411" s="37" t="s">
        <v>83</v>
      </c>
      <c r="C411" s="37" t="s">
        <v>118</v>
      </c>
      <c r="D411" s="35">
        <v>5900391070</v>
      </c>
      <c r="E411" s="33"/>
      <c r="F411" s="33"/>
      <c r="G411" s="40">
        <f t="shared" si="109"/>
        <v>11</v>
      </c>
      <c r="H411" s="235">
        <f t="shared" si="108"/>
        <v>300</v>
      </c>
      <c r="I411" s="40">
        <f t="shared" si="109"/>
        <v>300</v>
      </c>
      <c r="J411" s="40">
        <f t="shared" si="109"/>
        <v>0</v>
      </c>
      <c r="K411" s="40">
        <f t="shared" si="109"/>
        <v>0</v>
      </c>
      <c r="M411" s="42"/>
      <c r="N411" s="42"/>
    </row>
    <row r="412" spans="1:14" ht="30" customHeight="1" x14ac:dyDescent="0.25">
      <c r="A412" s="29" t="s">
        <v>160</v>
      </c>
      <c r="B412" s="37" t="s">
        <v>83</v>
      </c>
      <c r="C412" s="37" t="s">
        <v>118</v>
      </c>
      <c r="D412" s="35">
        <v>5900391070</v>
      </c>
      <c r="E412" s="35">
        <v>200</v>
      </c>
      <c r="F412" s="33"/>
      <c r="G412" s="40">
        <f t="shared" si="109"/>
        <v>11</v>
      </c>
      <c r="H412" s="235">
        <f t="shared" si="108"/>
        <v>300</v>
      </c>
      <c r="I412" s="40">
        <f t="shared" si="109"/>
        <v>300</v>
      </c>
      <c r="J412" s="40">
        <f t="shared" si="109"/>
        <v>0</v>
      </c>
      <c r="K412" s="40">
        <f t="shared" si="109"/>
        <v>0</v>
      </c>
      <c r="M412" s="42"/>
      <c r="N412" s="42"/>
    </row>
    <row r="413" spans="1:14" ht="30" customHeight="1" x14ac:dyDescent="0.25">
      <c r="A413" s="6" t="s">
        <v>20</v>
      </c>
      <c r="B413" s="37" t="s">
        <v>83</v>
      </c>
      <c r="C413" s="37" t="s">
        <v>118</v>
      </c>
      <c r="D413" s="35">
        <v>5900391070</v>
      </c>
      <c r="E413" s="35">
        <v>240</v>
      </c>
      <c r="F413" s="33"/>
      <c r="G413" s="40">
        <f t="shared" si="109"/>
        <v>11</v>
      </c>
      <c r="H413" s="235">
        <f t="shared" si="108"/>
        <v>300</v>
      </c>
      <c r="I413" s="40">
        <f t="shared" si="109"/>
        <v>300</v>
      </c>
      <c r="J413" s="40">
        <f t="shared" si="109"/>
        <v>0</v>
      </c>
      <c r="K413" s="40">
        <f t="shared" si="109"/>
        <v>0</v>
      </c>
      <c r="M413" s="42"/>
      <c r="N413" s="42"/>
    </row>
    <row r="414" spans="1:14" ht="15" customHeight="1" x14ac:dyDescent="0.25">
      <c r="A414" s="7" t="s">
        <v>8</v>
      </c>
      <c r="B414" s="37" t="s">
        <v>83</v>
      </c>
      <c r="C414" s="37" t="s">
        <v>118</v>
      </c>
      <c r="D414" s="35">
        <v>5900391070</v>
      </c>
      <c r="E414" s="35">
        <v>240</v>
      </c>
      <c r="F414" s="35">
        <v>1</v>
      </c>
      <c r="G414" s="40">
        <v>11</v>
      </c>
      <c r="H414" s="235">
        <f t="shared" si="108"/>
        <v>300</v>
      </c>
      <c r="I414" s="40">
        <v>300</v>
      </c>
      <c r="J414" s="40"/>
      <c r="K414" s="40"/>
      <c r="M414" s="42"/>
      <c r="N414" s="42"/>
    </row>
    <row r="415" spans="1:14" x14ac:dyDescent="0.25">
      <c r="A415" s="5" t="s">
        <v>42</v>
      </c>
      <c r="B415" s="93" t="s">
        <v>43</v>
      </c>
      <c r="C415" s="36"/>
      <c r="D415" s="33"/>
      <c r="E415" s="33"/>
      <c r="F415" s="33"/>
      <c r="G415" s="235" t="e">
        <f>G418+#REF!+#REF!+G593+#REF!</f>
        <v>#REF!</v>
      </c>
      <c r="H415" s="235" t="e">
        <f>#REF!+#REF!+#REF!+H593</f>
        <v>#REF!</v>
      </c>
      <c r="I415" s="235">
        <f>I418+I437+I498+I551+I593</f>
        <v>371233.38461999997</v>
      </c>
      <c r="J415" s="235">
        <f>J418+J437+J498+J551+J593</f>
        <v>350599.11741000001</v>
      </c>
      <c r="K415" s="235">
        <f>K418+K437+K498+K551+K593</f>
        <v>352669.16333000001</v>
      </c>
    </row>
    <row r="416" spans="1:14" x14ac:dyDescent="0.25">
      <c r="A416" s="5" t="s">
        <v>8</v>
      </c>
      <c r="B416" s="38" t="s">
        <v>103</v>
      </c>
      <c r="C416" s="36"/>
      <c r="D416" s="33"/>
      <c r="E416" s="33"/>
      <c r="F416" s="33"/>
      <c r="G416" s="235" t="e">
        <f>#REF!+#REF!+#REF!+#REF!+#REF!+#REF!+#REF!+#REF!+#REF!+#REF!+#REF!+#REF!+#REF!+G618+#REF!+#REF!+#REF!+#REF!+#REF!+#REF!+#REF!+#REF!+#REF!+#REF!+#REF!+#REF!+#REF!+G598+G601+#REF!+G604+G612+G615+#REF!+G620+G624+#REF!+G627</f>
        <v>#REF!</v>
      </c>
      <c r="H416" s="235" t="e">
        <f>#REF!+#REF!+#REF!+#REF!+H598+H601+H612+H615+H624+H627+#REF!+#REF!+#REF!+H604+H620+#REF!</f>
        <v>#REF!</v>
      </c>
      <c r="I416" s="235">
        <f>I422+I431+I441+I457+I463+I502+I521+I524+I527+I530+I534+I537+I541+I546+I561+I565+I568+I571+I574+I577+I580+I583+I557+I598+I601+I604+I612+I615+I620+I624+I516+I592</f>
        <v>149178.27499999999</v>
      </c>
      <c r="J416" s="283">
        <f>J422+J431+J441+J457+J463+J502+J521+J524+J527+J530+J534+J537+J541+J546+J561+J565+J568+J571+J574+J577+J580+J583+J557+J598+J601+J604+J612+J615+J620+J624+J516</f>
        <v>139653.80452000001</v>
      </c>
      <c r="K416" s="283">
        <f>K422+K431+K441+K457+K463+K502+K521+K524+K527+K530+K534+K537+K541+K546+K561+K565+K568+K571+K574+K577+K580+K583+K557+K598+K601+K604+K612+K615+K620+K624+K516</f>
        <v>142650.42077999999</v>
      </c>
      <c r="N416" s="42"/>
    </row>
    <row r="417" spans="1:18" x14ac:dyDescent="0.25">
      <c r="A417" s="5" t="s">
        <v>9</v>
      </c>
      <c r="B417" s="38" t="s">
        <v>104</v>
      </c>
      <c r="C417" s="36"/>
      <c r="D417" s="33"/>
      <c r="E417" s="33"/>
      <c r="F417" s="33"/>
      <c r="G417" s="235" t="e">
        <f>#REF!+#REF!+#REF!+#REF!+#REF!+#REF!+#REF!+#REF!+#REF!+#REF!+#REF!+#REF!</f>
        <v>#REF!</v>
      </c>
      <c r="H417" s="235" t="e">
        <f>#REF!+#REF!+#REF!+#REF!+#REF!+H770+H778+H782+#REF!+H794+#REF!+#REF!+#REF!+H796+#REF!+H774</f>
        <v>#REF!</v>
      </c>
      <c r="I417" s="235">
        <f>I425+I436+I447+I444+I454+I493+I513+I466+I460+I507+I608+I451+I469+I472+I428+I550</f>
        <v>222055.10961999997</v>
      </c>
      <c r="J417" s="235">
        <f>J425+J436+J447+J444+J454+J493+J513+J466+J460+J507+J608+J472+J451+J469</f>
        <v>210945.31289</v>
      </c>
      <c r="K417" s="235">
        <f>K425+K436+K447+K444+K454+K493+K513+K466+K460+K507+K608+K451+K472+K469</f>
        <v>210018.74255</v>
      </c>
    </row>
    <row r="418" spans="1:18" x14ac:dyDescent="0.25">
      <c r="A418" s="5" t="s">
        <v>44</v>
      </c>
      <c r="B418" s="93" t="s">
        <v>43</v>
      </c>
      <c r="C418" s="38" t="s">
        <v>45</v>
      </c>
      <c r="D418" s="33"/>
      <c r="E418" s="33"/>
      <c r="F418" s="33"/>
      <c r="G418" s="235" t="e">
        <f>#REF!+#REF!</f>
        <v>#REF!</v>
      </c>
      <c r="H418" s="235" t="e">
        <f>#REF!+#REF!+#REF!</f>
        <v>#REF!</v>
      </c>
      <c r="I418" s="235">
        <f>I419+I432</f>
        <v>75384</v>
      </c>
      <c r="J418" s="235">
        <f>J419+J432</f>
        <v>75321</v>
      </c>
      <c r="K418" s="235">
        <f>K419+K432</f>
        <v>75321</v>
      </c>
    </row>
    <row r="419" spans="1:18" ht="30" x14ac:dyDescent="0.25">
      <c r="A419" s="111" t="s">
        <v>546</v>
      </c>
      <c r="B419" s="37" t="s">
        <v>43</v>
      </c>
      <c r="C419" s="36" t="s">
        <v>45</v>
      </c>
      <c r="D419" s="33">
        <v>5800000000</v>
      </c>
      <c r="E419" s="33"/>
      <c r="F419" s="33"/>
      <c r="G419" s="40" t="e">
        <f>#REF!+#REF!</f>
        <v>#REF!</v>
      </c>
      <c r="H419" s="235">
        <f t="shared" ref="H419:H431" si="110">I419-J419</f>
        <v>13</v>
      </c>
      <c r="I419" s="40">
        <f>I420+I423+I429+I426</f>
        <v>75334</v>
      </c>
      <c r="J419" s="40">
        <f>J420+J423+J429</f>
        <v>75321</v>
      </c>
      <c r="K419" s="40">
        <f>K420+K423+K429</f>
        <v>75321</v>
      </c>
      <c r="L419" s="42"/>
      <c r="M419" s="42"/>
      <c r="Q419" s="46"/>
      <c r="R419" s="46"/>
    </row>
    <row r="420" spans="1:18" ht="30" x14ac:dyDescent="0.25">
      <c r="A420" s="29" t="s">
        <v>370</v>
      </c>
      <c r="B420" s="37" t="s">
        <v>43</v>
      </c>
      <c r="C420" s="37" t="s">
        <v>45</v>
      </c>
      <c r="D420" s="32">
        <v>5800190710</v>
      </c>
      <c r="E420" s="35">
        <v>600</v>
      </c>
      <c r="F420" s="33"/>
      <c r="G420" s="40">
        <f>G421</f>
        <v>14279.9</v>
      </c>
      <c r="H420" s="235">
        <f t="shared" si="110"/>
        <v>-2000</v>
      </c>
      <c r="I420" s="40">
        <f t="shared" ref="I420:K421" si="111">I421</f>
        <v>31000</v>
      </c>
      <c r="J420" s="40">
        <f t="shared" si="111"/>
        <v>33000</v>
      </c>
      <c r="K420" s="40">
        <f t="shared" si="111"/>
        <v>33000</v>
      </c>
      <c r="L420" s="42"/>
      <c r="M420" s="42"/>
    </row>
    <row r="421" spans="1:18" x14ac:dyDescent="0.25">
      <c r="A421" s="6" t="s">
        <v>47</v>
      </c>
      <c r="B421" s="37" t="s">
        <v>43</v>
      </c>
      <c r="C421" s="37" t="s">
        <v>45</v>
      </c>
      <c r="D421" s="32">
        <v>5800190710</v>
      </c>
      <c r="E421" s="35">
        <v>610</v>
      </c>
      <c r="F421" s="33"/>
      <c r="G421" s="40">
        <f>G422</f>
        <v>14279.9</v>
      </c>
      <c r="H421" s="235">
        <f t="shared" si="110"/>
        <v>-2000</v>
      </c>
      <c r="I421" s="40">
        <f t="shared" si="111"/>
        <v>31000</v>
      </c>
      <c r="J421" s="40">
        <f t="shared" si="111"/>
        <v>33000</v>
      </c>
      <c r="K421" s="40">
        <f t="shared" si="111"/>
        <v>33000</v>
      </c>
      <c r="L421" s="42"/>
      <c r="M421" s="42"/>
    </row>
    <row r="422" spans="1:18" x14ac:dyDescent="0.25">
      <c r="A422" s="7" t="s">
        <v>8</v>
      </c>
      <c r="B422" s="37" t="s">
        <v>43</v>
      </c>
      <c r="C422" s="37" t="s">
        <v>45</v>
      </c>
      <c r="D422" s="32">
        <v>5800190710</v>
      </c>
      <c r="E422" s="35">
        <v>610</v>
      </c>
      <c r="F422" s="35">
        <v>1</v>
      </c>
      <c r="G422" s="40">
        <v>14279.9</v>
      </c>
      <c r="H422" s="235">
        <f t="shared" si="110"/>
        <v>-2000</v>
      </c>
      <c r="I422" s="40">
        <v>31000</v>
      </c>
      <c r="J422" s="40">
        <v>33000</v>
      </c>
      <c r="K422" s="40">
        <v>33000</v>
      </c>
      <c r="L422" s="42"/>
      <c r="M422" s="42"/>
    </row>
    <row r="423" spans="1:18" ht="120" x14ac:dyDescent="0.25">
      <c r="A423" s="31" t="s">
        <v>382</v>
      </c>
      <c r="B423" s="37" t="s">
        <v>43</v>
      </c>
      <c r="C423" s="37" t="s">
        <v>45</v>
      </c>
      <c r="D423" s="32">
        <v>5800171570</v>
      </c>
      <c r="E423" s="35">
        <v>600</v>
      </c>
      <c r="F423" s="33"/>
      <c r="G423" s="40">
        <f t="shared" ref="G423:K424" si="112">G424</f>
        <v>14279.9</v>
      </c>
      <c r="H423" s="235">
        <f t="shared" si="110"/>
        <v>2013</v>
      </c>
      <c r="I423" s="40">
        <f t="shared" si="112"/>
        <v>40834</v>
      </c>
      <c r="J423" s="40">
        <f t="shared" si="112"/>
        <v>38821</v>
      </c>
      <c r="K423" s="40">
        <f t="shared" si="112"/>
        <v>38821</v>
      </c>
      <c r="L423" s="42"/>
      <c r="M423" s="42"/>
    </row>
    <row r="424" spans="1:18" x14ac:dyDescent="0.25">
      <c r="A424" s="6" t="s">
        <v>47</v>
      </c>
      <c r="B424" s="37" t="s">
        <v>43</v>
      </c>
      <c r="C424" s="37" t="s">
        <v>45</v>
      </c>
      <c r="D424" s="32">
        <v>5800171570</v>
      </c>
      <c r="E424" s="35">
        <v>610</v>
      </c>
      <c r="F424" s="33"/>
      <c r="G424" s="40">
        <f t="shared" si="112"/>
        <v>14279.9</v>
      </c>
      <c r="H424" s="235">
        <f t="shared" si="110"/>
        <v>2013</v>
      </c>
      <c r="I424" s="40">
        <f t="shared" si="112"/>
        <v>40834</v>
      </c>
      <c r="J424" s="40">
        <f t="shared" si="112"/>
        <v>38821</v>
      </c>
      <c r="K424" s="40">
        <f t="shared" si="112"/>
        <v>38821</v>
      </c>
      <c r="L424" s="42"/>
      <c r="M424" s="42"/>
    </row>
    <row r="425" spans="1:18" x14ac:dyDescent="0.25">
      <c r="A425" s="7" t="s">
        <v>9</v>
      </c>
      <c r="B425" s="37" t="s">
        <v>43</v>
      </c>
      <c r="C425" s="37" t="s">
        <v>45</v>
      </c>
      <c r="D425" s="32">
        <v>5800171570</v>
      </c>
      <c r="E425" s="35">
        <v>610</v>
      </c>
      <c r="F425" s="35">
        <v>2</v>
      </c>
      <c r="G425" s="40">
        <v>14279.9</v>
      </c>
      <c r="H425" s="302">
        <f t="shared" si="110"/>
        <v>2013</v>
      </c>
      <c r="I425" s="40">
        <v>40834</v>
      </c>
      <c r="J425" s="40">
        <v>38821</v>
      </c>
      <c r="K425" s="40">
        <v>38821</v>
      </c>
      <c r="L425" s="42"/>
      <c r="M425" s="42"/>
    </row>
    <row r="426" spans="1:18" ht="75" hidden="1" x14ac:dyDescent="0.25">
      <c r="A426" s="6" t="s">
        <v>506</v>
      </c>
      <c r="B426" s="37" t="s">
        <v>43</v>
      </c>
      <c r="C426" s="37" t="s">
        <v>45</v>
      </c>
      <c r="D426" s="32">
        <v>5800171970</v>
      </c>
      <c r="E426" s="35"/>
      <c r="F426" s="35"/>
      <c r="G426" s="40"/>
      <c r="H426" s="235"/>
      <c r="I426" s="40">
        <f>I427</f>
        <v>0</v>
      </c>
      <c r="J426" s="40">
        <f t="shared" ref="J426:K427" si="113">J427</f>
        <v>0</v>
      </c>
      <c r="K426" s="40">
        <f t="shared" si="113"/>
        <v>0</v>
      </c>
      <c r="L426" s="42"/>
      <c r="M426" s="42"/>
    </row>
    <row r="427" spans="1:18" hidden="1" x14ac:dyDescent="0.25">
      <c r="A427" s="6" t="s">
        <v>47</v>
      </c>
      <c r="B427" s="37" t="s">
        <v>43</v>
      </c>
      <c r="C427" s="37" t="s">
        <v>45</v>
      </c>
      <c r="D427" s="32">
        <v>5800171970</v>
      </c>
      <c r="E427" s="35">
        <v>610</v>
      </c>
      <c r="F427" s="35"/>
      <c r="G427" s="40"/>
      <c r="H427" s="235"/>
      <c r="I427" s="40">
        <f>I428</f>
        <v>0</v>
      </c>
      <c r="J427" s="40">
        <f t="shared" si="113"/>
        <v>0</v>
      </c>
      <c r="K427" s="40">
        <f t="shared" si="113"/>
        <v>0</v>
      </c>
      <c r="L427" s="42"/>
      <c r="M427" s="42"/>
    </row>
    <row r="428" spans="1:18" hidden="1" x14ac:dyDescent="0.25">
      <c r="A428" s="7" t="s">
        <v>9</v>
      </c>
      <c r="B428" s="37" t="s">
        <v>43</v>
      </c>
      <c r="C428" s="37" t="s">
        <v>45</v>
      </c>
      <c r="D428" s="32">
        <v>5800171970</v>
      </c>
      <c r="E428" s="35">
        <v>610</v>
      </c>
      <c r="F428" s="35">
        <v>2</v>
      </c>
      <c r="G428" s="40"/>
      <c r="H428" s="235"/>
      <c r="I428" s="40">
        <v>0</v>
      </c>
      <c r="J428" s="40">
        <v>0</v>
      </c>
      <c r="K428" s="40">
        <v>0</v>
      </c>
      <c r="L428" s="42"/>
      <c r="M428" s="42"/>
    </row>
    <row r="429" spans="1:18" ht="30" x14ac:dyDescent="0.25">
      <c r="A429" s="29" t="s">
        <v>371</v>
      </c>
      <c r="B429" s="37" t="s">
        <v>43</v>
      </c>
      <c r="C429" s="37" t="s">
        <v>45</v>
      </c>
      <c r="D429" s="32">
        <v>5800290710</v>
      </c>
      <c r="E429" s="35"/>
      <c r="F429" s="35"/>
      <c r="G429" s="40"/>
      <c r="H429" s="235">
        <f t="shared" si="110"/>
        <v>0</v>
      </c>
      <c r="I429" s="40">
        <f t="shared" ref="I429:K430" si="114">I430</f>
        <v>3500</v>
      </c>
      <c r="J429" s="40">
        <f t="shared" si="114"/>
        <v>3500</v>
      </c>
      <c r="K429" s="40">
        <f t="shared" si="114"/>
        <v>3500</v>
      </c>
      <c r="L429" s="42"/>
      <c r="M429" s="42"/>
    </row>
    <row r="430" spans="1:18" x14ac:dyDescent="0.25">
      <c r="A430" s="6" t="s">
        <v>47</v>
      </c>
      <c r="B430" s="37" t="s">
        <v>43</v>
      </c>
      <c r="C430" s="37" t="s">
        <v>45</v>
      </c>
      <c r="D430" s="32">
        <v>5800290710</v>
      </c>
      <c r="E430" s="35">
        <v>610</v>
      </c>
      <c r="F430" s="33"/>
      <c r="G430" s="40">
        <f>G431</f>
        <v>14279.9</v>
      </c>
      <c r="H430" s="235">
        <f t="shared" si="110"/>
        <v>0</v>
      </c>
      <c r="I430" s="40">
        <f t="shared" si="114"/>
        <v>3500</v>
      </c>
      <c r="J430" s="40">
        <f t="shared" si="114"/>
        <v>3500</v>
      </c>
      <c r="K430" s="40">
        <f t="shared" si="114"/>
        <v>3500</v>
      </c>
      <c r="L430" s="42"/>
      <c r="M430" s="42"/>
    </row>
    <row r="431" spans="1:18" x14ac:dyDescent="0.25">
      <c r="A431" s="7" t="s">
        <v>8</v>
      </c>
      <c r="B431" s="37" t="s">
        <v>43</v>
      </c>
      <c r="C431" s="37" t="s">
        <v>45</v>
      </c>
      <c r="D431" s="32">
        <v>5800290710</v>
      </c>
      <c r="E431" s="35">
        <v>610</v>
      </c>
      <c r="F431" s="35">
        <v>1</v>
      </c>
      <c r="G431" s="40">
        <v>14279.9</v>
      </c>
      <c r="H431" s="235">
        <f t="shared" si="110"/>
        <v>0</v>
      </c>
      <c r="I431" s="40">
        <v>3500</v>
      </c>
      <c r="J431" s="40">
        <v>3500</v>
      </c>
      <c r="K431" s="40">
        <v>3500</v>
      </c>
      <c r="L431" s="42"/>
      <c r="M431" s="42"/>
    </row>
    <row r="432" spans="1:18" x14ac:dyDescent="0.25">
      <c r="A432" s="6" t="s">
        <v>16</v>
      </c>
      <c r="B432" s="37" t="s">
        <v>43</v>
      </c>
      <c r="C432" s="37" t="s">
        <v>45</v>
      </c>
      <c r="D432" s="35">
        <v>9000000000</v>
      </c>
      <c r="E432" s="33"/>
      <c r="F432" s="33"/>
      <c r="G432" s="40">
        <f>G433</f>
        <v>0</v>
      </c>
      <c r="H432" s="235">
        <f t="shared" ref="H432:H437" si="115">I432-J432</f>
        <v>50</v>
      </c>
      <c r="I432" s="40">
        <f t="shared" ref="I432:K435" si="116">I433</f>
        <v>50</v>
      </c>
      <c r="J432" s="40">
        <f t="shared" si="116"/>
        <v>0</v>
      </c>
      <c r="K432" s="40">
        <f t="shared" si="116"/>
        <v>0</v>
      </c>
      <c r="L432" s="42"/>
      <c r="M432" s="42"/>
    </row>
    <row r="433" spans="1:18" ht="30" x14ac:dyDescent="0.25">
      <c r="A433" s="23" t="s">
        <v>339</v>
      </c>
      <c r="B433" s="37" t="s">
        <v>43</v>
      </c>
      <c r="C433" s="37" t="s">
        <v>45</v>
      </c>
      <c r="D433" s="35">
        <v>9000072650</v>
      </c>
      <c r="E433" s="35"/>
      <c r="F433" s="35"/>
      <c r="G433" s="40"/>
      <c r="H433" s="235">
        <f t="shared" si="115"/>
        <v>50</v>
      </c>
      <c r="I433" s="40">
        <f t="shared" si="116"/>
        <v>50</v>
      </c>
      <c r="J433" s="40">
        <f t="shared" si="116"/>
        <v>0</v>
      </c>
      <c r="K433" s="40">
        <f t="shared" si="116"/>
        <v>0</v>
      </c>
      <c r="L433" s="22"/>
      <c r="M433" s="22"/>
    </row>
    <row r="434" spans="1:18" ht="30" x14ac:dyDescent="0.25">
      <c r="A434" s="6" t="s">
        <v>46</v>
      </c>
      <c r="B434" s="37" t="s">
        <v>43</v>
      </c>
      <c r="C434" s="37" t="s">
        <v>45</v>
      </c>
      <c r="D434" s="35">
        <v>9000072650</v>
      </c>
      <c r="E434" s="35">
        <v>600</v>
      </c>
      <c r="F434" s="33"/>
      <c r="G434" s="40">
        <f>G435</f>
        <v>32867.300000000003</v>
      </c>
      <c r="H434" s="235">
        <f t="shared" si="115"/>
        <v>50</v>
      </c>
      <c r="I434" s="40">
        <f t="shared" si="116"/>
        <v>50</v>
      </c>
      <c r="J434" s="40">
        <f t="shared" si="116"/>
        <v>0</v>
      </c>
      <c r="K434" s="40">
        <f t="shared" si="116"/>
        <v>0</v>
      </c>
      <c r="L434" s="22"/>
      <c r="M434" s="22"/>
    </row>
    <row r="435" spans="1:18" x14ac:dyDescent="0.25">
      <c r="A435" s="6" t="s">
        <v>47</v>
      </c>
      <c r="B435" s="37" t="s">
        <v>43</v>
      </c>
      <c r="C435" s="37" t="s">
        <v>45</v>
      </c>
      <c r="D435" s="35">
        <v>9000072650</v>
      </c>
      <c r="E435" s="35">
        <v>610</v>
      </c>
      <c r="F435" s="33"/>
      <c r="G435" s="40">
        <f>G436</f>
        <v>32867.300000000003</v>
      </c>
      <c r="H435" s="235">
        <f t="shared" si="115"/>
        <v>50</v>
      </c>
      <c r="I435" s="40">
        <f t="shared" si="116"/>
        <v>50</v>
      </c>
      <c r="J435" s="40">
        <f t="shared" si="116"/>
        <v>0</v>
      </c>
      <c r="K435" s="40">
        <f t="shared" si="116"/>
        <v>0</v>
      </c>
      <c r="L435" s="22"/>
      <c r="M435" s="22"/>
    </row>
    <row r="436" spans="1:18" x14ac:dyDescent="0.25">
      <c r="A436" s="7" t="s">
        <v>9</v>
      </c>
      <c r="B436" s="37" t="s">
        <v>43</v>
      </c>
      <c r="C436" s="37" t="s">
        <v>45</v>
      </c>
      <c r="D436" s="35">
        <v>9000072650</v>
      </c>
      <c r="E436" s="35">
        <v>610</v>
      </c>
      <c r="F436" s="35">
        <v>2</v>
      </c>
      <c r="G436" s="40">
        <v>32867.300000000003</v>
      </c>
      <c r="H436" s="235">
        <f t="shared" si="115"/>
        <v>50</v>
      </c>
      <c r="I436" s="40">
        <v>50</v>
      </c>
      <c r="J436" s="40">
        <v>0</v>
      </c>
      <c r="K436" s="40">
        <v>0</v>
      </c>
      <c r="L436" s="20"/>
      <c r="M436" s="20"/>
    </row>
    <row r="437" spans="1:18" x14ac:dyDescent="0.25">
      <c r="A437" s="5" t="s">
        <v>51</v>
      </c>
      <c r="B437" s="93" t="s">
        <v>43</v>
      </c>
      <c r="C437" s="93" t="s">
        <v>48</v>
      </c>
      <c r="D437" s="181"/>
      <c r="E437" s="181"/>
      <c r="F437" s="181"/>
      <c r="G437" s="235" t="e">
        <f>#REF!+#REF!+#REF!</f>
        <v>#REF!</v>
      </c>
      <c r="H437" s="235">
        <f t="shared" si="115"/>
        <v>17029.267209999962</v>
      </c>
      <c r="I437" s="235">
        <f>I438+I489</f>
        <v>262717.38461999997</v>
      </c>
      <c r="J437" s="235">
        <f>J438+J489</f>
        <v>245688.11741000001</v>
      </c>
      <c r="K437" s="235">
        <f>K438+K489</f>
        <v>247758.16332999998</v>
      </c>
      <c r="L437" s="42"/>
      <c r="M437" s="42"/>
    </row>
    <row r="438" spans="1:18" ht="30" x14ac:dyDescent="0.25">
      <c r="A438" s="111" t="s">
        <v>546</v>
      </c>
      <c r="B438" s="37" t="s">
        <v>43</v>
      </c>
      <c r="C438" s="36" t="s">
        <v>48</v>
      </c>
      <c r="D438" s="33">
        <v>5800000000</v>
      </c>
      <c r="E438" s="33"/>
      <c r="F438" s="33"/>
      <c r="G438" s="40" t="e">
        <f>#REF!+#REF!</f>
        <v>#REF!</v>
      </c>
      <c r="H438" s="235" t="e">
        <f>#REF!-#REF!</f>
        <v>#REF!</v>
      </c>
      <c r="I438" s="40">
        <f>I441+I447+I444+I454+I457+I466+I460+I463+I451+I469+I472</f>
        <v>261767.38461999997</v>
      </c>
      <c r="J438" s="40">
        <f>J441+J447+J444+J454+J457+J466+J460+J463+J451+J472+J469</f>
        <v>245688.11741000001</v>
      </c>
      <c r="K438" s="40">
        <f>K441+K447+K444+K454+K457+K466+K460+K463+K451+K472+K469</f>
        <v>247758.16332999998</v>
      </c>
      <c r="L438" s="42"/>
      <c r="M438" s="42"/>
      <c r="Q438" s="46"/>
      <c r="R438" s="46"/>
    </row>
    <row r="439" spans="1:18" ht="30" x14ac:dyDescent="0.25">
      <c r="A439" s="29" t="s">
        <v>370</v>
      </c>
      <c r="B439" s="37" t="s">
        <v>43</v>
      </c>
      <c r="C439" s="36" t="s">
        <v>48</v>
      </c>
      <c r="D439" s="32">
        <v>5800190720</v>
      </c>
      <c r="E439" s="35">
        <v>600</v>
      </c>
      <c r="F439" s="33"/>
      <c r="G439" s="40">
        <f t="shared" ref="G439:K440" si="117">G440</f>
        <v>14279.9</v>
      </c>
      <c r="H439" s="235">
        <f t="shared" ref="H439:H457" si="118">I439-J439</f>
        <v>8000</v>
      </c>
      <c r="I439" s="40">
        <f t="shared" si="117"/>
        <v>75000</v>
      </c>
      <c r="J439" s="40">
        <f t="shared" si="117"/>
        <v>67000</v>
      </c>
      <c r="K439" s="40">
        <f t="shared" si="117"/>
        <v>70000</v>
      </c>
      <c r="L439" s="42"/>
      <c r="M439" s="42"/>
    </row>
    <row r="440" spans="1:18" x14ac:dyDescent="0.25">
      <c r="A440" s="6" t="s">
        <v>47</v>
      </c>
      <c r="B440" s="37" t="s">
        <v>43</v>
      </c>
      <c r="C440" s="37" t="s">
        <v>48</v>
      </c>
      <c r="D440" s="32">
        <v>5800190720</v>
      </c>
      <c r="E440" s="35">
        <v>610</v>
      </c>
      <c r="F440" s="33"/>
      <c r="G440" s="40">
        <f t="shared" si="117"/>
        <v>14279.9</v>
      </c>
      <c r="H440" s="235">
        <f t="shared" si="118"/>
        <v>8000</v>
      </c>
      <c r="I440" s="40">
        <f t="shared" si="117"/>
        <v>75000</v>
      </c>
      <c r="J440" s="40">
        <f t="shared" si="117"/>
        <v>67000</v>
      </c>
      <c r="K440" s="40">
        <f t="shared" si="117"/>
        <v>70000</v>
      </c>
      <c r="L440" s="42"/>
      <c r="M440" s="42"/>
    </row>
    <row r="441" spans="1:18" x14ac:dyDescent="0.25">
      <c r="A441" s="7" t="s">
        <v>8</v>
      </c>
      <c r="B441" s="37" t="s">
        <v>43</v>
      </c>
      <c r="C441" s="36" t="s">
        <v>48</v>
      </c>
      <c r="D441" s="32">
        <v>5800190720</v>
      </c>
      <c r="E441" s="35">
        <v>610</v>
      </c>
      <c r="F441" s="35">
        <v>1</v>
      </c>
      <c r="G441" s="40">
        <v>14279.9</v>
      </c>
      <c r="H441" s="235">
        <f t="shared" si="118"/>
        <v>8000</v>
      </c>
      <c r="I441" s="40">
        <v>75000</v>
      </c>
      <c r="J441" s="40">
        <v>67000</v>
      </c>
      <c r="K441" s="40">
        <v>70000</v>
      </c>
      <c r="L441" s="42"/>
      <c r="M441" s="42"/>
    </row>
    <row r="442" spans="1:18" x14ac:dyDescent="0.25">
      <c r="A442" s="29" t="s">
        <v>418</v>
      </c>
      <c r="B442" s="37" t="s">
        <v>43</v>
      </c>
      <c r="C442" s="37" t="s">
        <v>48</v>
      </c>
      <c r="D442" s="32">
        <v>5800171500</v>
      </c>
      <c r="E442" s="35">
        <v>600</v>
      </c>
      <c r="F442" s="33"/>
      <c r="G442" s="40">
        <f t="shared" ref="G442:K443" si="119">G443</f>
        <v>14279.9</v>
      </c>
      <c r="H442" s="235">
        <f>I442-J442</f>
        <v>0</v>
      </c>
      <c r="I442" s="40">
        <f t="shared" si="119"/>
        <v>1991.4</v>
      </c>
      <c r="J442" s="40">
        <f t="shared" si="119"/>
        <v>1991.4</v>
      </c>
      <c r="K442" s="40">
        <f t="shared" si="119"/>
        <v>1991.4</v>
      </c>
      <c r="L442" s="42"/>
      <c r="M442" s="42"/>
    </row>
    <row r="443" spans="1:18" x14ac:dyDescent="0.25">
      <c r="A443" s="6" t="s">
        <v>47</v>
      </c>
      <c r="B443" s="37" t="s">
        <v>43</v>
      </c>
      <c r="C443" s="36" t="s">
        <v>48</v>
      </c>
      <c r="D443" s="32">
        <v>5800171500</v>
      </c>
      <c r="E443" s="35">
        <v>610</v>
      </c>
      <c r="F443" s="33"/>
      <c r="G443" s="40">
        <f t="shared" si="119"/>
        <v>14279.9</v>
      </c>
      <c r="H443" s="235">
        <f>I443-J443</f>
        <v>0</v>
      </c>
      <c r="I443" s="40">
        <f t="shared" si="119"/>
        <v>1991.4</v>
      </c>
      <c r="J443" s="40">
        <f t="shared" si="119"/>
        <v>1991.4</v>
      </c>
      <c r="K443" s="40">
        <f t="shared" si="119"/>
        <v>1991.4</v>
      </c>
      <c r="L443" s="42"/>
      <c r="M443" s="42"/>
    </row>
    <row r="444" spans="1:18" x14ac:dyDescent="0.25">
      <c r="A444" s="7" t="s">
        <v>9</v>
      </c>
      <c r="B444" s="37" t="s">
        <v>43</v>
      </c>
      <c r="C444" s="37" t="s">
        <v>48</v>
      </c>
      <c r="D444" s="32">
        <v>5800171500</v>
      </c>
      <c r="E444" s="35">
        <v>610</v>
      </c>
      <c r="F444" s="35">
        <v>2</v>
      </c>
      <c r="G444" s="40">
        <v>14279.9</v>
      </c>
      <c r="H444" s="235">
        <f>I444-J444</f>
        <v>0</v>
      </c>
      <c r="I444" s="40">
        <v>1991.4</v>
      </c>
      <c r="J444" s="40">
        <v>1991.4</v>
      </c>
      <c r="K444" s="40">
        <v>1991.4</v>
      </c>
      <c r="L444" s="42"/>
      <c r="M444" s="42"/>
    </row>
    <row r="445" spans="1:18" ht="120" x14ac:dyDescent="0.25">
      <c r="A445" s="31" t="s">
        <v>382</v>
      </c>
      <c r="B445" s="37" t="s">
        <v>43</v>
      </c>
      <c r="C445" s="36" t="s">
        <v>48</v>
      </c>
      <c r="D445" s="32">
        <v>5800171570</v>
      </c>
      <c r="E445" s="35">
        <v>600</v>
      </c>
      <c r="F445" s="33"/>
      <c r="G445" s="40">
        <f t="shared" ref="G445:K446" si="120">G446</f>
        <v>14279.9</v>
      </c>
      <c r="H445" s="235">
        <f t="shared" si="118"/>
        <v>9959.2999999999884</v>
      </c>
      <c r="I445" s="40">
        <f t="shared" si="120"/>
        <v>145369.79999999999</v>
      </c>
      <c r="J445" s="40">
        <f t="shared" si="120"/>
        <v>135410.5</v>
      </c>
      <c r="K445" s="40">
        <f t="shared" si="120"/>
        <v>135410.5</v>
      </c>
      <c r="L445" s="42"/>
      <c r="M445" s="42"/>
    </row>
    <row r="446" spans="1:18" x14ac:dyDescent="0.25">
      <c r="A446" s="6" t="s">
        <v>47</v>
      </c>
      <c r="B446" s="37" t="s">
        <v>43</v>
      </c>
      <c r="C446" s="37" t="s">
        <v>48</v>
      </c>
      <c r="D446" s="32">
        <v>5800171570</v>
      </c>
      <c r="E446" s="35">
        <v>610</v>
      </c>
      <c r="F446" s="33"/>
      <c r="G446" s="40">
        <f t="shared" si="120"/>
        <v>14279.9</v>
      </c>
      <c r="H446" s="235">
        <f t="shared" si="118"/>
        <v>9959.2999999999884</v>
      </c>
      <c r="I446" s="40">
        <f t="shared" si="120"/>
        <v>145369.79999999999</v>
      </c>
      <c r="J446" s="40">
        <f t="shared" si="120"/>
        <v>135410.5</v>
      </c>
      <c r="K446" s="40">
        <f t="shared" si="120"/>
        <v>135410.5</v>
      </c>
      <c r="L446" s="42"/>
      <c r="M446" s="42"/>
    </row>
    <row r="447" spans="1:18" x14ac:dyDescent="0.25">
      <c r="A447" s="7" t="s">
        <v>9</v>
      </c>
      <c r="B447" s="37" t="s">
        <v>43</v>
      </c>
      <c r="C447" s="36" t="s">
        <v>48</v>
      </c>
      <c r="D447" s="32">
        <v>5800171570</v>
      </c>
      <c r="E447" s="35">
        <v>610</v>
      </c>
      <c r="F447" s="35">
        <v>2</v>
      </c>
      <c r="G447" s="40">
        <v>14279.9</v>
      </c>
      <c r="H447" s="235">
        <f t="shared" si="118"/>
        <v>9959.2999999999884</v>
      </c>
      <c r="I447" s="40">
        <v>145369.79999999999</v>
      </c>
      <c r="J447" s="40">
        <v>135410.5</v>
      </c>
      <c r="K447" s="40">
        <v>135410.5</v>
      </c>
      <c r="L447" s="42"/>
      <c r="M447" s="42"/>
    </row>
    <row r="448" spans="1:18" ht="45" customHeight="1" x14ac:dyDescent="0.25">
      <c r="A448" s="23" t="s">
        <v>506</v>
      </c>
      <c r="B448" s="37" t="s">
        <v>43</v>
      </c>
      <c r="C448" s="36" t="s">
        <v>48</v>
      </c>
      <c r="D448" s="35">
        <v>5800171970</v>
      </c>
      <c r="E448" s="35"/>
      <c r="F448" s="35"/>
      <c r="G448" s="40"/>
      <c r="H448" s="235">
        <f t="shared" ref="H448:H454" si="121">I448-J448</f>
        <v>-70</v>
      </c>
      <c r="I448" s="40">
        <f>I451</f>
        <v>465.4</v>
      </c>
      <c r="J448" s="40">
        <f>J451</f>
        <v>535.4</v>
      </c>
      <c r="K448" s="40">
        <f>K451</f>
        <v>535.4</v>
      </c>
      <c r="M448" s="22"/>
    </row>
    <row r="449" spans="1:14" ht="30" customHeight="1" x14ac:dyDescent="0.25">
      <c r="A449" s="6" t="s">
        <v>46</v>
      </c>
      <c r="B449" s="37" t="s">
        <v>43</v>
      </c>
      <c r="C449" s="36" t="s">
        <v>48</v>
      </c>
      <c r="D449" s="35">
        <v>5800171970</v>
      </c>
      <c r="E449" s="35">
        <v>600</v>
      </c>
      <c r="F449" s="33"/>
      <c r="G449" s="40">
        <f>G450</f>
        <v>32867.300000000003</v>
      </c>
      <c r="H449" s="235">
        <f t="shared" si="121"/>
        <v>-70</v>
      </c>
      <c r="I449" s="40">
        <f t="shared" ref="I449:K450" si="122">I450</f>
        <v>465.4</v>
      </c>
      <c r="J449" s="40">
        <f t="shared" si="122"/>
        <v>535.4</v>
      </c>
      <c r="K449" s="40">
        <f t="shared" si="122"/>
        <v>535.4</v>
      </c>
      <c r="M449" s="22"/>
    </row>
    <row r="450" spans="1:14" ht="15" customHeight="1" x14ac:dyDescent="0.25">
      <c r="A450" s="6" t="s">
        <v>47</v>
      </c>
      <c r="B450" s="37" t="s">
        <v>43</v>
      </c>
      <c r="C450" s="36" t="s">
        <v>48</v>
      </c>
      <c r="D450" s="35">
        <v>5800171970</v>
      </c>
      <c r="E450" s="35">
        <v>610</v>
      </c>
      <c r="F450" s="33"/>
      <c r="G450" s="40">
        <f>G451</f>
        <v>32867.300000000003</v>
      </c>
      <c r="H450" s="235">
        <f t="shared" si="121"/>
        <v>-70</v>
      </c>
      <c r="I450" s="40">
        <f t="shared" si="122"/>
        <v>465.4</v>
      </c>
      <c r="J450" s="40">
        <f t="shared" si="122"/>
        <v>535.4</v>
      </c>
      <c r="K450" s="40">
        <f t="shared" si="122"/>
        <v>535.4</v>
      </c>
      <c r="M450" s="22"/>
    </row>
    <row r="451" spans="1:14" ht="14.25" customHeight="1" x14ac:dyDescent="0.25">
      <c r="A451" s="7" t="s">
        <v>9</v>
      </c>
      <c r="B451" s="37" t="s">
        <v>43</v>
      </c>
      <c r="C451" s="36" t="s">
        <v>48</v>
      </c>
      <c r="D451" s="35">
        <v>5800171970</v>
      </c>
      <c r="E451" s="35">
        <v>610</v>
      </c>
      <c r="F451" s="35">
        <v>2</v>
      </c>
      <c r="G451" s="40">
        <v>32867.300000000003</v>
      </c>
      <c r="H451" s="235">
        <f t="shared" si="121"/>
        <v>-70</v>
      </c>
      <c r="I451" s="40">
        <v>465.4</v>
      </c>
      <c r="J451" s="40">
        <v>535.4</v>
      </c>
      <c r="K451" s="40">
        <v>535.4</v>
      </c>
      <c r="M451" s="20"/>
    </row>
    <row r="452" spans="1:14" ht="30" x14ac:dyDescent="0.25">
      <c r="A452" s="29" t="s">
        <v>412</v>
      </c>
      <c r="B452" s="37" t="s">
        <v>43</v>
      </c>
      <c r="C452" s="37" t="s">
        <v>48</v>
      </c>
      <c r="D452" s="32" t="s">
        <v>387</v>
      </c>
      <c r="E452" s="35">
        <v>600</v>
      </c>
      <c r="F452" s="33"/>
      <c r="G452" s="40">
        <f t="shared" ref="G452:K453" si="123">G453</f>
        <v>14279.9</v>
      </c>
      <c r="H452" s="235">
        <f t="shared" si="121"/>
        <v>-1250</v>
      </c>
      <c r="I452" s="40">
        <f>I453+I456</f>
        <v>10347.799999999999</v>
      </c>
      <c r="J452" s="40">
        <f t="shared" ref="J452:K452" si="124">J453+J456</f>
        <v>11597.8</v>
      </c>
      <c r="K452" s="40">
        <f t="shared" si="124"/>
        <v>11597.8</v>
      </c>
      <c r="L452" s="42"/>
      <c r="M452" s="42"/>
    </row>
    <row r="453" spans="1:14" x14ac:dyDescent="0.25">
      <c r="A453" s="6" t="s">
        <v>47</v>
      </c>
      <c r="B453" s="37" t="s">
        <v>43</v>
      </c>
      <c r="C453" s="36" t="s">
        <v>48</v>
      </c>
      <c r="D453" s="32" t="s">
        <v>387</v>
      </c>
      <c r="E453" s="35">
        <v>610</v>
      </c>
      <c r="F453" s="33"/>
      <c r="G453" s="40">
        <f t="shared" si="123"/>
        <v>14279.9</v>
      </c>
      <c r="H453" s="235">
        <f t="shared" si="121"/>
        <v>-1250</v>
      </c>
      <c r="I453" s="40">
        <f t="shared" si="123"/>
        <v>3847.8</v>
      </c>
      <c r="J453" s="40">
        <f t="shared" si="123"/>
        <v>5097.8</v>
      </c>
      <c r="K453" s="40">
        <f t="shared" si="123"/>
        <v>5097.8</v>
      </c>
      <c r="L453" s="42"/>
      <c r="M453" s="42"/>
    </row>
    <row r="454" spans="1:14" x14ac:dyDescent="0.25">
      <c r="A454" s="7" t="s">
        <v>9</v>
      </c>
      <c r="B454" s="37" t="s">
        <v>43</v>
      </c>
      <c r="C454" s="37" t="s">
        <v>48</v>
      </c>
      <c r="D454" s="32" t="s">
        <v>387</v>
      </c>
      <c r="E454" s="35">
        <v>610</v>
      </c>
      <c r="F454" s="35">
        <v>2</v>
      </c>
      <c r="G454" s="40">
        <v>14279.9</v>
      </c>
      <c r="H454" s="235">
        <f t="shared" si="121"/>
        <v>-1250</v>
      </c>
      <c r="I454" s="40">
        <v>3847.8</v>
      </c>
      <c r="J454" s="40">
        <v>5097.8</v>
      </c>
      <c r="K454" s="40">
        <v>5097.8</v>
      </c>
      <c r="L454" s="42"/>
      <c r="M454" s="42"/>
    </row>
    <row r="455" spans="1:14" ht="30" hidden="1" x14ac:dyDescent="0.25">
      <c r="A455" s="29" t="s">
        <v>412</v>
      </c>
      <c r="B455" s="37" t="s">
        <v>43</v>
      </c>
      <c r="C455" s="37" t="s">
        <v>48</v>
      </c>
      <c r="D455" s="32" t="s">
        <v>387</v>
      </c>
      <c r="E455" s="35">
        <v>600</v>
      </c>
      <c r="F455" s="33"/>
      <c r="G455" s="40">
        <f t="shared" ref="G455:K456" si="125">G456</f>
        <v>14279.9</v>
      </c>
      <c r="H455" s="302">
        <f t="shared" si="118"/>
        <v>0</v>
      </c>
      <c r="I455" s="40"/>
      <c r="J455" s="40"/>
      <c r="K455" s="40"/>
      <c r="L455" s="42"/>
      <c r="M455" s="42"/>
    </row>
    <row r="456" spans="1:14" x14ac:dyDescent="0.25">
      <c r="A456" s="6" t="s">
        <v>47</v>
      </c>
      <c r="B456" s="37" t="s">
        <v>43</v>
      </c>
      <c r="C456" s="36" t="s">
        <v>48</v>
      </c>
      <c r="D456" s="32" t="s">
        <v>387</v>
      </c>
      <c r="E456" s="35">
        <v>610</v>
      </c>
      <c r="F456" s="33"/>
      <c r="G456" s="40">
        <f t="shared" si="125"/>
        <v>14279.9</v>
      </c>
      <c r="H456" s="302">
        <f t="shared" si="118"/>
        <v>0</v>
      </c>
      <c r="I456" s="40">
        <f t="shared" si="125"/>
        <v>6500</v>
      </c>
      <c r="J456" s="40">
        <f t="shared" si="125"/>
        <v>6500</v>
      </c>
      <c r="K456" s="40">
        <f t="shared" si="125"/>
        <v>6500</v>
      </c>
      <c r="L456" s="42"/>
      <c r="M456" s="42"/>
    </row>
    <row r="457" spans="1:14" x14ac:dyDescent="0.25">
      <c r="A457" s="7" t="s">
        <v>8</v>
      </c>
      <c r="B457" s="37" t="s">
        <v>43</v>
      </c>
      <c r="C457" s="37" t="s">
        <v>48</v>
      </c>
      <c r="D457" s="32" t="s">
        <v>387</v>
      </c>
      <c r="E457" s="35">
        <v>610</v>
      </c>
      <c r="F457" s="35">
        <v>1</v>
      </c>
      <c r="G457" s="40">
        <v>14279.9</v>
      </c>
      <c r="H457" s="302">
        <f t="shared" si="118"/>
        <v>0</v>
      </c>
      <c r="I457" s="40">
        <v>6500</v>
      </c>
      <c r="J457" s="40">
        <v>6500</v>
      </c>
      <c r="K457" s="40">
        <v>6500</v>
      </c>
      <c r="L457" s="42"/>
      <c r="M457" s="42"/>
    </row>
    <row r="458" spans="1:14" ht="45" x14ac:dyDescent="0.25">
      <c r="A458" s="29" t="s">
        <v>411</v>
      </c>
      <c r="B458" s="37" t="s">
        <v>43</v>
      </c>
      <c r="C458" s="37" t="s">
        <v>48</v>
      </c>
      <c r="D458" s="152" t="s">
        <v>409</v>
      </c>
      <c r="E458" s="35">
        <v>600</v>
      </c>
      <c r="F458" s="33"/>
      <c r="G458" s="40">
        <f t="shared" ref="G458:K459" si="126">G459</f>
        <v>14279.9</v>
      </c>
      <c r="H458" s="235">
        <f t="shared" ref="H458:H472" si="127">I458-J458</f>
        <v>247.04826999999932</v>
      </c>
      <c r="I458" s="40">
        <f>I459+I462</f>
        <v>6627.5003499999993</v>
      </c>
      <c r="J458" s="40">
        <f>J459+J462</f>
        <v>6380.45208</v>
      </c>
      <c r="K458" s="40">
        <f>K459+K462</f>
        <v>6042.0780100000002</v>
      </c>
      <c r="M458" s="42"/>
      <c r="N458" s="42"/>
    </row>
    <row r="459" spans="1:14" x14ac:dyDescent="0.25">
      <c r="A459" s="6" t="s">
        <v>47</v>
      </c>
      <c r="B459" s="37" t="s">
        <v>43</v>
      </c>
      <c r="C459" s="36" t="s">
        <v>48</v>
      </c>
      <c r="D459" s="152" t="s">
        <v>409</v>
      </c>
      <c r="E459" s="35">
        <v>610</v>
      </c>
      <c r="F459" s="33"/>
      <c r="G459" s="40">
        <f t="shared" si="126"/>
        <v>14279.9</v>
      </c>
      <c r="H459" s="235">
        <f t="shared" si="127"/>
        <v>244.57778999999937</v>
      </c>
      <c r="I459" s="40">
        <f t="shared" si="126"/>
        <v>6561.2253499999997</v>
      </c>
      <c r="J459" s="40">
        <f t="shared" si="126"/>
        <v>6316.6475600000003</v>
      </c>
      <c r="K459" s="40">
        <f t="shared" si="126"/>
        <v>5981.6572299999998</v>
      </c>
      <c r="M459" s="42"/>
      <c r="N459" s="42"/>
    </row>
    <row r="460" spans="1:14" x14ac:dyDescent="0.25">
      <c r="A460" s="7" t="s">
        <v>9</v>
      </c>
      <c r="B460" s="37" t="s">
        <v>43</v>
      </c>
      <c r="C460" s="37" t="s">
        <v>48</v>
      </c>
      <c r="D460" s="152" t="s">
        <v>409</v>
      </c>
      <c r="E460" s="35">
        <v>610</v>
      </c>
      <c r="F460" s="35">
        <v>2</v>
      </c>
      <c r="G460" s="40">
        <v>14279.9</v>
      </c>
      <c r="H460" s="235">
        <f t="shared" si="127"/>
        <v>244.57778999999937</v>
      </c>
      <c r="I460" s="40">
        <v>6561.2253499999997</v>
      </c>
      <c r="J460" s="40">
        <v>6316.6475600000003</v>
      </c>
      <c r="K460" s="40">
        <v>5981.6572299999998</v>
      </c>
      <c r="M460" s="42"/>
      <c r="N460" s="42"/>
    </row>
    <row r="461" spans="1:14" ht="30" x14ac:dyDescent="0.25">
      <c r="A461" s="29" t="s">
        <v>371</v>
      </c>
      <c r="B461" s="37" t="s">
        <v>43</v>
      </c>
      <c r="C461" s="37" t="s">
        <v>48</v>
      </c>
      <c r="D461" s="32" t="s">
        <v>409</v>
      </c>
      <c r="E461" s="35">
        <v>600</v>
      </c>
      <c r="F461" s="33"/>
      <c r="G461" s="40">
        <f t="shared" ref="G461:K462" si="128">G462</f>
        <v>14279.9</v>
      </c>
      <c r="H461" s="302">
        <f t="shared" si="127"/>
        <v>2.4704800000000091</v>
      </c>
      <c r="I461" s="40">
        <f t="shared" si="128"/>
        <v>66.275000000000006</v>
      </c>
      <c r="J461" s="40">
        <f t="shared" si="128"/>
        <v>63.804519999999997</v>
      </c>
      <c r="K461" s="40">
        <f t="shared" si="128"/>
        <v>60.420780000000001</v>
      </c>
      <c r="M461" s="42"/>
      <c r="N461" s="42"/>
    </row>
    <row r="462" spans="1:14" x14ac:dyDescent="0.25">
      <c r="A462" s="6" t="s">
        <v>47</v>
      </c>
      <c r="B462" s="37" t="s">
        <v>43</v>
      </c>
      <c r="C462" s="36" t="s">
        <v>48</v>
      </c>
      <c r="D462" s="152" t="s">
        <v>409</v>
      </c>
      <c r="E462" s="35">
        <v>610</v>
      </c>
      <c r="F462" s="33"/>
      <c r="G462" s="40">
        <f t="shared" si="128"/>
        <v>14279.9</v>
      </c>
      <c r="H462" s="302">
        <f t="shared" si="127"/>
        <v>2.4704800000000091</v>
      </c>
      <c r="I462" s="40">
        <f t="shared" si="128"/>
        <v>66.275000000000006</v>
      </c>
      <c r="J462" s="40">
        <f t="shared" si="128"/>
        <v>63.804519999999997</v>
      </c>
      <c r="K462" s="40">
        <f t="shared" si="128"/>
        <v>60.420780000000001</v>
      </c>
      <c r="M462" s="42"/>
      <c r="N462" s="42"/>
    </row>
    <row r="463" spans="1:14" x14ac:dyDescent="0.25">
      <c r="A463" s="7" t="s">
        <v>8</v>
      </c>
      <c r="B463" s="37" t="s">
        <v>43</v>
      </c>
      <c r="C463" s="37" t="s">
        <v>48</v>
      </c>
      <c r="D463" s="152" t="s">
        <v>409</v>
      </c>
      <c r="E463" s="35">
        <v>610</v>
      </c>
      <c r="F463" s="35">
        <v>1</v>
      </c>
      <c r="G463" s="40">
        <v>14279.9</v>
      </c>
      <c r="H463" s="302">
        <f t="shared" si="127"/>
        <v>2.4704800000000091</v>
      </c>
      <c r="I463" s="40">
        <v>66.275000000000006</v>
      </c>
      <c r="J463" s="40">
        <v>63.804519999999997</v>
      </c>
      <c r="K463" s="40">
        <v>60.420780000000001</v>
      </c>
      <c r="M463" s="42"/>
      <c r="N463" s="42"/>
    </row>
    <row r="464" spans="1:14" x14ac:dyDescent="0.25">
      <c r="A464" s="29" t="s">
        <v>418</v>
      </c>
      <c r="B464" s="37" t="s">
        <v>43</v>
      </c>
      <c r="C464" s="37" t="s">
        <v>48</v>
      </c>
      <c r="D464" s="105" t="s">
        <v>518</v>
      </c>
      <c r="E464" s="35">
        <v>600</v>
      </c>
      <c r="F464" s="33"/>
      <c r="G464" s="40">
        <f>G465</f>
        <v>14279.9</v>
      </c>
      <c r="H464" s="235">
        <f t="shared" ref="H464:H469" si="129">I464-J464</f>
        <v>313</v>
      </c>
      <c r="I464" s="40">
        <f t="shared" ref="I464:K465" si="130">I465</f>
        <v>19530</v>
      </c>
      <c r="J464" s="40">
        <f t="shared" si="130"/>
        <v>19217</v>
      </c>
      <c r="K464" s="40">
        <f t="shared" si="130"/>
        <v>18592</v>
      </c>
      <c r="M464" s="42"/>
      <c r="N464" s="42"/>
    </row>
    <row r="465" spans="1:14" x14ac:dyDescent="0.25">
      <c r="A465" s="6" t="s">
        <v>47</v>
      </c>
      <c r="B465" s="37" t="s">
        <v>43</v>
      </c>
      <c r="C465" s="36" t="s">
        <v>48</v>
      </c>
      <c r="D465" s="105" t="s">
        <v>518</v>
      </c>
      <c r="E465" s="35">
        <v>610</v>
      </c>
      <c r="F465" s="33"/>
      <c r="G465" s="40">
        <f>G466</f>
        <v>14279.9</v>
      </c>
      <c r="H465" s="235">
        <f t="shared" si="129"/>
        <v>313</v>
      </c>
      <c r="I465" s="40">
        <f t="shared" si="130"/>
        <v>19530</v>
      </c>
      <c r="J465" s="40">
        <f t="shared" si="130"/>
        <v>19217</v>
      </c>
      <c r="K465" s="40">
        <f t="shared" si="130"/>
        <v>18592</v>
      </c>
      <c r="M465" s="42"/>
      <c r="N465" s="42"/>
    </row>
    <row r="466" spans="1:14" x14ac:dyDescent="0.25">
      <c r="A466" s="7" t="s">
        <v>9</v>
      </c>
      <c r="B466" s="37" t="s">
        <v>43</v>
      </c>
      <c r="C466" s="37" t="s">
        <v>48</v>
      </c>
      <c r="D466" s="105" t="s">
        <v>518</v>
      </c>
      <c r="E466" s="35">
        <v>610</v>
      </c>
      <c r="F466" s="35">
        <v>2</v>
      </c>
      <c r="G466" s="40">
        <v>14279.9</v>
      </c>
      <c r="H466" s="235">
        <f t="shared" si="129"/>
        <v>313</v>
      </c>
      <c r="I466" s="40">
        <v>19530</v>
      </c>
      <c r="J466" s="40">
        <v>19217</v>
      </c>
      <c r="K466" s="40">
        <v>18592</v>
      </c>
      <c r="M466" s="42"/>
      <c r="N466" s="42"/>
    </row>
    <row r="467" spans="1:14" ht="60" customHeight="1" x14ac:dyDescent="0.25">
      <c r="A467" s="67" t="s">
        <v>509</v>
      </c>
      <c r="B467" s="37" t="s">
        <v>43</v>
      </c>
      <c r="C467" s="37" t="s">
        <v>48</v>
      </c>
      <c r="D467" s="32" t="s">
        <v>519</v>
      </c>
      <c r="E467" s="35"/>
      <c r="F467" s="35"/>
      <c r="G467" s="40"/>
      <c r="H467" s="235">
        <f t="shared" si="129"/>
        <v>-260.40000000000009</v>
      </c>
      <c r="I467" s="40">
        <f t="shared" ref="I467:K468" si="131">I468</f>
        <v>598.91999999999996</v>
      </c>
      <c r="J467" s="40">
        <f t="shared" si="131"/>
        <v>859.32</v>
      </c>
      <c r="K467" s="40">
        <f t="shared" si="131"/>
        <v>859.32</v>
      </c>
      <c r="M467" s="42"/>
      <c r="N467" s="42"/>
    </row>
    <row r="468" spans="1:14" ht="15" customHeight="1" x14ac:dyDescent="0.25">
      <c r="A468" s="6" t="s">
        <v>47</v>
      </c>
      <c r="B468" s="37" t="s">
        <v>43</v>
      </c>
      <c r="C468" s="36" t="s">
        <v>48</v>
      </c>
      <c r="D468" s="32" t="s">
        <v>519</v>
      </c>
      <c r="E468" s="35">
        <v>610</v>
      </c>
      <c r="F468" s="33"/>
      <c r="G468" s="40">
        <f>G469</f>
        <v>14279.9</v>
      </c>
      <c r="H468" s="235">
        <f t="shared" si="129"/>
        <v>-260.40000000000009</v>
      </c>
      <c r="I468" s="40">
        <f t="shared" si="131"/>
        <v>598.91999999999996</v>
      </c>
      <c r="J468" s="40">
        <f t="shared" si="131"/>
        <v>859.32</v>
      </c>
      <c r="K468" s="40">
        <f t="shared" si="131"/>
        <v>859.32</v>
      </c>
      <c r="M468" s="42"/>
      <c r="N468" s="42"/>
    </row>
    <row r="469" spans="1:14" ht="15" customHeight="1" x14ac:dyDescent="0.25">
      <c r="A469" s="7" t="s">
        <v>9</v>
      </c>
      <c r="B469" s="37" t="s">
        <v>43</v>
      </c>
      <c r="C469" s="37" t="s">
        <v>48</v>
      </c>
      <c r="D469" s="32" t="s">
        <v>519</v>
      </c>
      <c r="E469" s="35">
        <v>610</v>
      </c>
      <c r="F469" s="35">
        <v>2</v>
      </c>
      <c r="G469" s="40">
        <v>14279.9</v>
      </c>
      <c r="H469" s="235">
        <f t="shared" si="129"/>
        <v>-260.40000000000009</v>
      </c>
      <c r="I469" s="40">
        <v>598.91999999999996</v>
      </c>
      <c r="J469" s="40">
        <v>859.32</v>
      </c>
      <c r="K469" s="40">
        <v>859.32</v>
      </c>
      <c r="M469" s="42"/>
      <c r="N469" s="42"/>
    </row>
    <row r="470" spans="1:14" ht="46.5" customHeight="1" x14ac:dyDescent="0.25">
      <c r="A470" s="6" t="s">
        <v>508</v>
      </c>
      <c r="B470" s="37" t="s">
        <v>43</v>
      </c>
      <c r="C470" s="36" t="s">
        <v>48</v>
      </c>
      <c r="D470" s="35" t="s">
        <v>520</v>
      </c>
      <c r="E470" s="35">
        <v>600</v>
      </c>
      <c r="F470" s="33"/>
      <c r="G470" s="40">
        <f>G471</f>
        <v>32867.300000000003</v>
      </c>
      <c r="H470" s="235">
        <f t="shared" si="127"/>
        <v>-859.68106000000012</v>
      </c>
      <c r="I470" s="40">
        <f t="shared" ref="I470:K471" si="132">I471</f>
        <v>1836.5642700000001</v>
      </c>
      <c r="J470" s="40">
        <f t="shared" si="132"/>
        <v>2696.2453300000002</v>
      </c>
      <c r="K470" s="40">
        <f t="shared" si="132"/>
        <v>2729.6653200000001</v>
      </c>
      <c r="M470" s="22"/>
    </row>
    <row r="471" spans="1:14" ht="14.25" customHeight="1" x14ac:dyDescent="0.25">
      <c r="A471" s="6" t="s">
        <v>47</v>
      </c>
      <c r="B471" s="37" t="s">
        <v>43</v>
      </c>
      <c r="C471" s="36" t="s">
        <v>48</v>
      </c>
      <c r="D471" s="35" t="s">
        <v>520</v>
      </c>
      <c r="E471" s="35">
        <v>610</v>
      </c>
      <c r="F471" s="33"/>
      <c r="G471" s="40">
        <f>G472</f>
        <v>32867.300000000003</v>
      </c>
      <c r="H471" s="235">
        <f t="shared" si="127"/>
        <v>-859.68106000000012</v>
      </c>
      <c r="I471" s="40">
        <f t="shared" si="132"/>
        <v>1836.5642700000001</v>
      </c>
      <c r="J471" s="40">
        <f t="shared" si="132"/>
        <v>2696.2453300000002</v>
      </c>
      <c r="K471" s="40">
        <f t="shared" si="132"/>
        <v>2729.6653200000001</v>
      </c>
      <c r="M471" s="22"/>
    </row>
    <row r="472" spans="1:14" ht="18" customHeight="1" x14ac:dyDescent="0.25">
      <c r="A472" s="7" t="s">
        <v>9</v>
      </c>
      <c r="B472" s="37" t="s">
        <v>43</v>
      </c>
      <c r="C472" s="36" t="s">
        <v>48</v>
      </c>
      <c r="D472" s="35" t="s">
        <v>520</v>
      </c>
      <c r="E472" s="35">
        <v>610</v>
      </c>
      <c r="F472" s="35">
        <v>2</v>
      </c>
      <c r="G472" s="40">
        <v>32867.300000000003</v>
      </c>
      <c r="H472" s="235">
        <f t="shared" si="127"/>
        <v>-859.68106000000012</v>
      </c>
      <c r="I472" s="40">
        <v>1836.5642700000001</v>
      </c>
      <c r="J472" s="40">
        <v>2696.2453300000002</v>
      </c>
      <c r="K472" s="40">
        <v>2729.6653200000001</v>
      </c>
      <c r="M472" s="20"/>
    </row>
    <row r="473" spans="1:14" ht="75" hidden="1" customHeight="1" x14ac:dyDescent="0.25">
      <c r="A473" s="23" t="s">
        <v>410</v>
      </c>
      <c r="B473" s="37" t="s">
        <v>43</v>
      </c>
      <c r="C473" s="36" t="s">
        <v>48</v>
      </c>
      <c r="D473" s="35">
        <v>9000090770</v>
      </c>
      <c r="E473" s="35"/>
      <c r="F473" s="35"/>
      <c r="G473" s="40"/>
      <c r="H473" s="235">
        <f t="shared" ref="H473:H480" si="133">I473-J473</f>
        <v>0</v>
      </c>
      <c r="I473" s="40">
        <f t="shared" ref="I473:K475" si="134">I474</f>
        <v>0</v>
      </c>
      <c r="J473" s="40">
        <f t="shared" si="134"/>
        <v>0</v>
      </c>
      <c r="K473" s="40">
        <f t="shared" si="134"/>
        <v>0</v>
      </c>
      <c r="M473" s="22"/>
      <c r="N473" s="22"/>
    </row>
    <row r="474" spans="1:14" ht="30" hidden="1" customHeight="1" x14ac:dyDescent="0.25">
      <c r="A474" s="6" t="s">
        <v>46</v>
      </c>
      <c r="B474" s="37" t="s">
        <v>43</v>
      </c>
      <c r="C474" s="36" t="s">
        <v>48</v>
      </c>
      <c r="D474" s="35">
        <v>9000090770</v>
      </c>
      <c r="E474" s="35">
        <v>600</v>
      </c>
      <c r="F474" s="33"/>
      <c r="G474" s="40">
        <f>G475</f>
        <v>32867.300000000003</v>
      </c>
      <c r="H474" s="235">
        <f t="shared" si="133"/>
        <v>0</v>
      </c>
      <c r="I474" s="40">
        <f t="shared" si="134"/>
        <v>0</v>
      </c>
      <c r="J474" s="40">
        <f t="shared" si="134"/>
        <v>0</v>
      </c>
      <c r="K474" s="40">
        <f t="shared" si="134"/>
        <v>0</v>
      </c>
      <c r="M474" s="22"/>
      <c r="N474" s="22"/>
    </row>
    <row r="475" spans="1:14" ht="15" hidden="1" customHeight="1" x14ac:dyDescent="0.25">
      <c r="A475" s="6" t="s">
        <v>47</v>
      </c>
      <c r="B475" s="37" t="s">
        <v>43</v>
      </c>
      <c r="C475" s="36" t="s">
        <v>48</v>
      </c>
      <c r="D475" s="35">
        <v>9000090770</v>
      </c>
      <c r="E475" s="35">
        <v>610</v>
      </c>
      <c r="F475" s="33"/>
      <c r="G475" s="40">
        <f>G476</f>
        <v>32867.300000000003</v>
      </c>
      <c r="H475" s="235">
        <f t="shared" si="133"/>
        <v>0</v>
      </c>
      <c r="I475" s="40">
        <f t="shared" si="134"/>
        <v>0</v>
      </c>
      <c r="J475" s="40">
        <f t="shared" si="134"/>
        <v>0</v>
      </c>
      <c r="K475" s="40">
        <f t="shared" si="134"/>
        <v>0</v>
      </c>
      <c r="M475" s="22"/>
      <c r="N475" s="22"/>
    </row>
    <row r="476" spans="1:14" ht="15" hidden="1" customHeight="1" x14ac:dyDescent="0.25">
      <c r="A476" s="7" t="s">
        <v>8</v>
      </c>
      <c r="B476" s="37" t="s">
        <v>43</v>
      </c>
      <c r="C476" s="36" t="s">
        <v>48</v>
      </c>
      <c r="D476" s="35">
        <v>9000090770</v>
      </c>
      <c r="E476" s="35">
        <v>610</v>
      </c>
      <c r="F476" s="35">
        <v>1</v>
      </c>
      <c r="G476" s="40">
        <v>32867.300000000003</v>
      </c>
      <c r="H476" s="235">
        <f t="shared" si="133"/>
        <v>0</v>
      </c>
      <c r="I476" s="40"/>
      <c r="J476" s="40"/>
      <c r="K476" s="40"/>
      <c r="M476" s="20"/>
      <c r="N476" s="20"/>
    </row>
    <row r="477" spans="1:14" ht="75" hidden="1" customHeight="1" x14ac:dyDescent="0.25">
      <c r="A477" s="23" t="s">
        <v>410</v>
      </c>
      <c r="B477" s="37" t="s">
        <v>43</v>
      </c>
      <c r="C477" s="37" t="s">
        <v>48</v>
      </c>
      <c r="D477" s="246" t="s">
        <v>407</v>
      </c>
      <c r="E477" s="35"/>
      <c r="F477" s="35"/>
      <c r="G477" s="40">
        <f t="shared" ref="G477:K479" si="135">G478</f>
        <v>4517</v>
      </c>
      <c r="H477" s="235">
        <f t="shared" si="133"/>
        <v>0</v>
      </c>
      <c r="I477" s="40">
        <f t="shared" si="135"/>
        <v>0</v>
      </c>
      <c r="J477" s="40">
        <f t="shared" si="135"/>
        <v>0</v>
      </c>
      <c r="K477" s="40">
        <f t="shared" si="135"/>
        <v>0</v>
      </c>
      <c r="M477" s="42"/>
      <c r="N477" s="42"/>
    </row>
    <row r="478" spans="1:14" ht="30" hidden="1" customHeight="1" x14ac:dyDescent="0.25">
      <c r="A478" s="6" t="s">
        <v>144</v>
      </c>
      <c r="B478" s="37" t="s">
        <v>43</v>
      </c>
      <c r="C478" s="37" t="s">
        <v>48</v>
      </c>
      <c r="D478" s="246" t="s">
        <v>407</v>
      </c>
      <c r="E478" s="35">
        <v>400</v>
      </c>
      <c r="F478" s="35"/>
      <c r="G478" s="40">
        <f t="shared" si="135"/>
        <v>4517</v>
      </c>
      <c r="H478" s="235">
        <f t="shared" si="133"/>
        <v>0</v>
      </c>
      <c r="I478" s="40">
        <f t="shared" si="135"/>
        <v>0</v>
      </c>
      <c r="J478" s="40">
        <f t="shared" si="135"/>
        <v>0</v>
      </c>
      <c r="K478" s="40">
        <f t="shared" si="135"/>
        <v>0</v>
      </c>
      <c r="M478" s="42"/>
      <c r="N478" s="42"/>
    </row>
    <row r="479" spans="1:14" ht="15" hidden="1" customHeight="1" x14ac:dyDescent="0.25">
      <c r="A479" s="6" t="s">
        <v>149</v>
      </c>
      <c r="B479" s="37" t="s">
        <v>43</v>
      </c>
      <c r="C479" s="37" t="s">
        <v>48</v>
      </c>
      <c r="D479" s="246" t="s">
        <v>407</v>
      </c>
      <c r="E479" s="35">
        <v>410</v>
      </c>
      <c r="F479" s="35"/>
      <c r="G479" s="40">
        <f t="shared" si="135"/>
        <v>4517</v>
      </c>
      <c r="H479" s="235">
        <f t="shared" si="133"/>
        <v>0</v>
      </c>
      <c r="I479" s="40">
        <f t="shared" si="135"/>
        <v>0</v>
      </c>
      <c r="J479" s="40">
        <f t="shared" si="135"/>
        <v>0</v>
      </c>
      <c r="K479" s="40">
        <f t="shared" si="135"/>
        <v>0</v>
      </c>
      <c r="M479" s="42"/>
      <c r="N479" s="42"/>
    </row>
    <row r="480" spans="1:14" ht="15" hidden="1" customHeight="1" x14ac:dyDescent="0.25">
      <c r="A480" s="7" t="s">
        <v>8</v>
      </c>
      <c r="B480" s="249" t="s">
        <v>43</v>
      </c>
      <c r="C480" s="249" t="s">
        <v>48</v>
      </c>
      <c r="D480" s="250" t="s">
        <v>407</v>
      </c>
      <c r="E480" s="251">
        <v>410</v>
      </c>
      <c r="F480" s="251">
        <v>1</v>
      </c>
      <c r="G480" s="252">
        <v>4517</v>
      </c>
      <c r="H480" s="253">
        <f t="shared" si="133"/>
        <v>0</v>
      </c>
      <c r="I480" s="252"/>
      <c r="J480" s="252"/>
      <c r="K480" s="252"/>
      <c r="M480" s="42"/>
      <c r="N480" s="42"/>
    </row>
    <row r="481" spans="1:14" ht="51" hidden="1" customHeight="1" x14ac:dyDescent="0.25">
      <c r="A481" s="67" t="s">
        <v>437</v>
      </c>
      <c r="B481" s="37" t="s">
        <v>43</v>
      </c>
      <c r="C481" s="36" t="s">
        <v>48</v>
      </c>
      <c r="D481" s="32" t="s">
        <v>388</v>
      </c>
      <c r="E481" s="35">
        <v>600</v>
      </c>
      <c r="F481" s="33"/>
      <c r="G481" s="40">
        <f t="shared" ref="G481:K482" si="136">G482</f>
        <v>14279.9</v>
      </c>
      <c r="H481" s="235">
        <f t="shared" ref="H481:H488" si="137">I481-J481</f>
        <v>0</v>
      </c>
      <c r="I481" s="40">
        <f t="shared" si="136"/>
        <v>0</v>
      </c>
      <c r="J481" s="40">
        <f t="shared" si="136"/>
        <v>0</v>
      </c>
      <c r="K481" s="40">
        <f t="shared" si="136"/>
        <v>0</v>
      </c>
      <c r="M481" s="42"/>
      <c r="N481" s="42"/>
    </row>
    <row r="482" spans="1:14" ht="15" hidden="1" customHeight="1" x14ac:dyDescent="0.25">
      <c r="A482" s="6" t="s">
        <v>47</v>
      </c>
      <c r="B482" s="37" t="s">
        <v>43</v>
      </c>
      <c r="C482" s="37" t="s">
        <v>48</v>
      </c>
      <c r="D482" s="32" t="s">
        <v>388</v>
      </c>
      <c r="E482" s="35">
        <v>610</v>
      </c>
      <c r="F482" s="33"/>
      <c r="G482" s="40">
        <f t="shared" si="136"/>
        <v>14279.9</v>
      </c>
      <c r="H482" s="235">
        <f t="shared" si="137"/>
        <v>0</v>
      </c>
      <c r="I482" s="40">
        <f t="shared" si="136"/>
        <v>0</v>
      </c>
      <c r="J482" s="40">
        <f t="shared" si="136"/>
        <v>0</v>
      </c>
      <c r="K482" s="40">
        <f t="shared" si="136"/>
        <v>0</v>
      </c>
      <c r="M482" s="42"/>
      <c r="N482" s="42"/>
    </row>
    <row r="483" spans="1:14" ht="15" hidden="1" customHeight="1" x14ac:dyDescent="0.25">
      <c r="A483" s="7" t="s">
        <v>9</v>
      </c>
      <c r="B483" s="37" t="s">
        <v>43</v>
      </c>
      <c r="C483" s="36" t="s">
        <v>48</v>
      </c>
      <c r="D483" s="32" t="s">
        <v>388</v>
      </c>
      <c r="E483" s="35">
        <v>610</v>
      </c>
      <c r="F483" s="35">
        <v>2</v>
      </c>
      <c r="G483" s="40">
        <v>14279.9</v>
      </c>
      <c r="H483" s="235">
        <f t="shared" si="137"/>
        <v>0</v>
      </c>
      <c r="I483" s="40"/>
      <c r="J483" s="40"/>
      <c r="K483" s="40"/>
      <c r="M483" s="42"/>
      <c r="N483" s="42"/>
    </row>
    <row r="484" spans="1:14" ht="45" hidden="1" customHeight="1" x14ac:dyDescent="0.25">
      <c r="A484" s="67" t="s">
        <v>170</v>
      </c>
      <c r="B484" s="37" t="s">
        <v>43</v>
      </c>
      <c r="C484" s="37" t="s">
        <v>48</v>
      </c>
      <c r="D484" s="32" t="s">
        <v>389</v>
      </c>
      <c r="E484" s="35"/>
      <c r="F484" s="35"/>
      <c r="G484" s="40"/>
      <c r="H484" s="235">
        <f t="shared" si="137"/>
        <v>0</v>
      </c>
      <c r="I484" s="40">
        <f t="shared" ref="I484:K485" si="138">I485</f>
        <v>0</v>
      </c>
      <c r="J484" s="40">
        <f t="shared" si="138"/>
        <v>0</v>
      </c>
      <c r="K484" s="40">
        <f t="shared" si="138"/>
        <v>0</v>
      </c>
      <c r="M484" s="42"/>
      <c r="N484" s="42"/>
    </row>
    <row r="485" spans="1:14" ht="15" hidden="1" customHeight="1" x14ac:dyDescent="0.25">
      <c r="A485" s="6" t="s">
        <v>47</v>
      </c>
      <c r="B485" s="37" t="s">
        <v>43</v>
      </c>
      <c r="C485" s="36" t="s">
        <v>48</v>
      </c>
      <c r="D485" s="32" t="s">
        <v>389</v>
      </c>
      <c r="E485" s="35">
        <v>610</v>
      </c>
      <c r="F485" s="33"/>
      <c r="G485" s="40">
        <f>G486</f>
        <v>14279.9</v>
      </c>
      <c r="H485" s="235">
        <f t="shared" si="137"/>
        <v>0</v>
      </c>
      <c r="I485" s="40">
        <f t="shared" si="138"/>
        <v>0</v>
      </c>
      <c r="J485" s="40">
        <f t="shared" si="138"/>
        <v>0</v>
      </c>
      <c r="K485" s="40">
        <f t="shared" si="138"/>
        <v>0</v>
      </c>
      <c r="M485" s="42"/>
      <c r="N485" s="42"/>
    </row>
    <row r="486" spans="1:14" ht="15" hidden="1" customHeight="1" x14ac:dyDescent="0.25">
      <c r="A486" s="7" t="s">
        <v>9</v>
      </c>
      <c r="B486" s="37" t="s">
        <v>43</v>
      </c>
      <c r="C486" s="37" t="s">
        <v>48</v>
      </c>
      <c r="D486" s="32" t="s">
        <v>389</v>
      </c>
      <c r="E486" s="35">
        <v>610</v>
      </c>
      <c r="F486" s="35">
        <v>2</v>
      </c>
      <c r="G486" s="40">
        <v>14279.9</v>
      </c>
      <c r="H486" s="235">
        <f t="shared" si="137"/>
        <v>0</v>
      </c>
      <c r="I486" s="40"/>
      <c r="J486" s="40"/>
      <c r="K486" s="40"/>
      <c r="M486" s="42"/>
      <c r="N486" s="42"/>
    </row>
    <row r="487" spans="1:14" ht="15" hidden="1" customHeight="1" x14ac:dyDescent="0.25">
      <c r="A487" s="6" t="s">
        <v>47</v>
      </c>
      <c r="B487" s="37" t="s">
        <v>43</v>
      </c>
      <c r="C487" s="37" t="s">
        <v>48</v>
      </c>
      <c r="D487" s="32" t="s">
        <v>388</v>
      </c>
      <c r="E487" s="35">
        <v>610</v>
      </c>
      <c r="F487" s="33"/>
      <c r="G487" s="40">
        <f>G488</f>
        <v>14279.9</v>
      </c>
      <c r="H487" s="235">
        <f t="shared" si="137"/>
        <v>0</v>
      </c>
      <c r="I487" s="40">
        <f>I488</f>
        <v>0</v>
      </c>
      <c r="J487" s="40">
        <f>J488</f>
        <v>0</v>
      </c>
      <c r="K487" s="40">
        <f>K488</f>
        <v>0</v>
      </c>
      <c r="M487" s="42"/>
      <c r="N487" s="42"/>
    </row>
    <row r="488" spans="1:14" ht="15" hidden="1" customHeight="1" x14ac:dyDescent="0.25">
      <c r="A488" s="7" t="s">
        <v>8</v>
      </c>
      <c r="B488" s="37" t="s">
        <v>43</v>
      </c>
      <c r="C488" s="36" t="s">
        <v>48</v>
      </c>
      <c r="D488" s="32" t="s">
        <v>388</v>
      </c>
      <c r="E488" s="35">
        <v>610</v>
      </c>
      <c r="F488" s="35">
        <v>1</v>
      </c>
      <c r="G488" s="40">
        <v>14279.9</v>
      </c>
      <c r="H488" s="235">
        <f t="shared" si="137"/>
        <v>0</v>
      </c>
      <c r="I488" s="40"/>
      <c r="J488" s="40"/>
      <c r="K488" s="40"/>
      <c r="M488" s="42"/>
      <c r="N488" s="42"/>
    </row>
    <row r="489" spans="1:14" x14ac:dyDescent="0.25">
      <c r="A489" s="6" t="s">
        <v>16</v>
      </c>
      <c r="B489" s="37" t="s">
        <v>43</v>
      </c>
      <c r="C489" s="36" t="s">
        <v>48</v>
      </c>
      <c r="D489" s="35">
        <v>9000000000</v>
      </c>
      <c r="E489" s="33"/>
      <c r="F489" s="33"/>
      <c r="G489" s="40">
        <f>G490</f>
        <v>0</v>
      </c>
      <c r="H489" s="235">
        <f t="shared" ref="H489:H502" si="139">I489-J489</f>
        <v>950</v>
      </c>
      <c r="I489" s="40">
        <f>I490+I473+I477+I494</f>
        <v>950</v>
      </c>
      <c r="J489" s="40">
        <f>J490+J473+J477+J494</f>
        <v>0</v>
      </c>
      <c r="K489" s="40">
        <f>K490+K473+K477+K494</f>
        <v>0</v>
      </c>
      <c r="L489" s="42"/>
      <c r="M489" s="42"/>
    </row>
    <row r="490" spans="1:14" ht="30" x14ac:dyDescent="0.25">
      <c r="A490" s="23" t="s">
        <v>339</v>
      </c>
      <c r="B490" s="37" t="s">
        <v>43</v>
      </c>
      <c r="C490" s="36" t="s">
        <v>48</v>
      </c>
      <c r="D490" s="35">
        <v>9000072650</v>
      </c>
      <c r="E490" s="35"/>
      <c r="F490" s="35"/>
      <c r="G490" s="40"/>
      <c r="H490" s="235">
        <f t="shared" si="139"/>
        <v>950</v>
      </c>
      <c r="I490" s="40">
        <f t="shared" ref="I490:K492" si="140">I491</f>
        <v>950</v>
      </c>
      <c r="J490" s="40">
        <f t="shared" si="140"/>
        <v>0</v>
      </c>
      <c r="K490" s="40">
        <f t="shared" si="140"/>
        <v>0</v>
      </c>
      <c r="L490" s="22"/>
      <c r="M490" s="22"/>
    </row>
    <row r="491" spans="1:14" ht="30" x14ac:dyDescent="0.25">
      <c r="A491" s="6" t="s">
        <v>46</v>
      </c>
      <c r="B491" s="37" t="s">
        <v>43</v>
      </c>
      <c r="C491" s="36" t="s">
        <v>48</v>
      </c>
      <c r="D491" s="35">
        <v>9000072650</v>
      </c>
      <c r="E491" s="35">
        <v>600</v>
      </c>
      <c r="F491" s="33"/>
      <c r="G491" s="40">
        <f>G492</f>
        <v>32867.300000000003</v>
      </c>
      <c r="H491" s="235">
        <f t="shared" si="139"/>
        <v>950</v>
      </c>
      <c r="I491" s="40">
        <f t="shared" si="140"/>
        <v>950</v>
      </c>
      <c r="J491" s="40">
        <f t="shared" si="140"/>
        <v>0</v>
      </c>
      <c r="K491" s="40">
        <f t="shared" si="140"/>
        <v>0</v>
      </c>
      <c r="L491" s="22"/>
      <c r="M491" s="22"/>
    </row>
    <row r="492" spans="1:14" x14ac:dyDescent="0.25">
      <c r="A492" s="6" t="s">
        <v>47</v>
      </c>
      <c r="B492" s="37" t="s">
        <v>43</v>
      </c>
      <c r="C492" s="36" t="s">
        <v>48</v>
      </c>
      <c r="D492" s="35">
        <v>9000072650</v>
      </c>
      <c r="E492" s="35">
        <v>610</v>
      </c>
      <c r="F492" s="33"/>
      <c r="G492" s="40">
        <f>G493</f>
        <v>32867.300000000003</v>
      </c>
      <c r="H492" s="235">
        <f t="shared" si="139"/>
        <v>950</v>
      </c>
      <c r="I492" s="40">
        <f t="shared" si="140"/>
        <v>950</v>
      </c>
      <c r="J492" s="40">
        <f t="shared" si="140"/>
        <v>0</v>
      </c>
      <c r="K492" s="40">
        <f t="shared" si="140"/>
        <v>0</v>
      </c>
      <c r="L492" s="22"/>
      <c r="M492" s="22"/>
    </row>
    <row r="493" spans="1:14" x14ac:dyDescent="0.25">
      <c r="A493" s="7" t="s">
        <v>9</v>
      </c>
      <c r="B493" s="37" t="s">
        <v>43</v>
      </c>
      <c r="C493" s="36" t="s">
        <v>48</v>
      </c>
      <c r="D493" s="35">
        <v>9000072650</v>
      </c>
      <c r="E493" s="35">
        <v>610</v>
      </c>
      <c r="F493" s="35">
        <v>2</v>
      </c>
      <c r="G493" s="40">
        <v>32867.300000000003</v>
      </c>
      <c r="H493" s="235">
        <f t="shared" si="139"/>
        <v>950</v>
      </c>
      <c r="I493" s="40">
        <v>950</v>
      </c>
      <c r="J493" s="40"/>
      <c r="K493" s="40"/>
      <c r="L493" s="20"/>
      <c r="M493" s="20"/>
    </row>
    <row r="494" spans="1:14" ht="65.25" hidden="1" customHeight="1" x14ac:dyDescent="0.25">
      <c r="A494" s="23" t="s">
        <v>452</v>
      </c>
      <c r="B494" s="37" t="s">
        <v>43</v>
      </c>
      <c r="C494" s="37" t="s">
        <v>48</v>
      </c>
      <c r="D494" s="254" t="s">
        <v>407</v>
      </c>
      <c r="E494" s="35"/>
      <c r="F494" s="35"/>
      <c r="G494" s="40">
        <f t="shared" ref="G494:K496" si="141">G495</f>
        <v>4517</v>
      </c>
      <c r="H494" s="235">
        <f>I494-J494</f>
        <v>0</v>
      </c>
      <c r="I494" s="40">
        <f t="shared" si="141"/>
        <v>0</v>
      </c>
      <c r="J494" s="40">
        <f t="shared" si="141"/>
        <v>0</v>
      </c>
      <c r="K494" s="40">
        <f t="shared" si="141"/>
        <v>0</v>
      </c>
      <c r="M494" s="42"/>
      <c r="N494" s="42"/>
    </row>
    <row r="495" spans="1:14" hidden="1" x14ac:dyDescent="0.25">
      <c r="A495" s="6" t="s">
        <v>21</v>
      </c>
      <c r="B495" s="37" t="s">
        <v>43</v>
      </c>
      <c r="C495" s="37" t="s">
        <v>48</v>
      </c>
      <c r="D495" s="254" t="s">
        <v>407</v>
      </c>
      <c r="E495" s="35">
        <v>800</v>
      </c>
      <c r="F495" s="35"/>
      <c r="G495" s="40">
        <f t="shared" si="141"/>
        <v>4517</v>
      </c>
      <c r="H495" s="235">
        <f>I495-J495</f>
        <v>0</v>
      </c>
      <c r="I495" s="40">
        <f t="shared" si="141"/>
        <v>0</v>
      </c>
      <c r="J495" s="40">
        <f t="shared" si="141"/>
        <v>0</v>
      </c>
      <c r="K495" s="40">
        <f t="shared" si="141"/>
        <v>0</v>
      </c>
      <c r="M495" s="42"/>
      <c r="N495" s="42"/>
    </row>
    <row r="496" spans="1:14" hidden="1" x14ac:dyDescent="0.25">
      <c r="A496" s="6" t="s">
        <v>161</v>
      </c>
      <c r="B496" s="37" t="s">
        <v>43</v>
      </c>
      <c r="C496" s="37" t="s">
        <v>48</v>
      </c>
      <c r="D496" s="254" t="s">
        <v>407</v>
      </c>
      <c r="E496" s="35">
        <v>830</v>
      </c>
      <c r="F496" s="35"/>
      <c r="G496" s="40">
        <f t="shared" si="141"/>
        <v>4517</v>
      </c>
      <c r="H496" s="235">
        <f>I496-J496</f>
        <v>0</v>
      </c>
      <c r="I496" s="40">
        <f t="shared" si="141"/>
        <v>0</v>
      </c>
      <c r="J496" s="40">
        <f t="shared" si="141"/>
        <v>0</v>
      </c>
      <c r="K496" s="40">
        <f t="shared" si="141"/>
        <v>0</v>
      </c>
      <c r="M496" s="42"/>
      <c r="N496" s="42"/>
    </row>
    <row r="497" spans="1:18" hidden="1" x14ac:dyDescent="0.25">
      <c r="A497" s="7" t="s">
        <v>8</v>
      </c>
      <c r="B497" s="37" t="s">
        <v>43</v>
      </c>
      <c r="C497" s="37" t="s">
        <v>48</v>
      </c>
      <c r="D497" s="254" t="s">
        <v>407</v>
      </c>
      <c r="E497" s="35">
        <v>830</v>
      </c>
      <c r="F497" s="35">
        <v>1</v>
      </c>
      <c r="G497" s="40">
        <v>4517</v>
      </c>
      <c r="H497" s="235">
        <f>I497-J497</f>
        <v>0</v>
      </c>
      <c r="I497" s="40"/>
      <c r="J497" s="40"/>
      <c r="K497" s="40"/>
    </row>
    <row r="498" spans="1:18" x14ac:dyDescent="0.25">
      <c r="A498" s="5" t="s">
        <v>224</v>
      </c>
      <c r="B498" s="93" t="s">
        <v>43</v>
      </c>
      <c r="C498" s="93" t="s">
        <v>225</v>
      </c>
      <c r="D498" s="181"/>
      <c r="E498" s="181"/>
      <c r="F498" s="181"/>
      <c r="G498" s="235" t="e">
        <f>#REF!+#REF!+#REF!</f>
        <v>#REF!</v>
      </c>
      <c r="H498" s="235">
        <f t="shared" si="139"/>
        <v>1019</v>
      </c>
      <c r="I498" s="235">
        <f>I499+I503+I542+I517</f>
        <v>13680</v>
      </c>
      <c r="J498" s="235">
        <f>J499+J503+J542+J517</f>
        <v>12661</v>
      </c>
      <c r="K498" s="235">
        <f>K499+K503+K542+K517</f>
        <v>12661</v>
      </c>
      <c r="L498" s="42"/>
      <c r="M498" s="42"/>
    </row>
    <row r="499" spans="1:18" ht="30" x14ac:dyDescent="0.25">
      <c r="A499" s="111" t="s">
        <v>546</v>
      </c>
      <c r="B499" s="37" t="s">
        <v>43</v>
      </c>
      <c r="C499" s="36" t="s">
        <v>225</v>
      </c>
      <c r="D499" s="33">
        <v>5800000000</v>
      </c>
      <c r="E499" s="33"/>
      <c r="F499" s="33"/>
      <c r="G499" s="40" t="e">
        <f>#REF!+#REF!</f>
        <v>#REF!</v>
      </c>
      <c r="H499" s="235">
        <f t="shared" si="139"/>
        <v>1000</v>
      </c>
      <c r="I499" s="40">
        <f>I500+I514</f>
        <v>5600</v>
      </c>
      <c r="J499" s="40">
        <f>J500+J514</f>
        <v>4600</v>
      </c>
      <c r="K499" s="40">
        <f>K500+K514</f>
        <v>4600</v>
      </c>
      <c r="L499" s="42"/>
      <c r="M499" s="42"/>
      <c r="Q499" s="46"/>
      <c r="R499" s="46"/>
    </row>
    <row r="500" spans="1:18" ht="30" x14ac:dyDescent="0.25">
      <c r="A500" s="29" t="s">
        <v>370</v>
      </c>
      <c r="B500" s="37" t="s">
        <v>43</v>
      </c>
      <c r="C500" s="36" t="s">
        <v>225</v>
      </c>
      <c r="D500" s="32">
        <v>5800190730</v>
      </c>
      <c r="E500" s="35">
        <v>600</v>
      </c>
      <c r="F500" s="33"/>
      <c r="G500" s="40">
        <f t="shared" ref="G500:K501" si="142">G501</f>
        <v>14279.9</v>
      </c>
      <c r="H500" s="235">
        <f t="shared" si="139"/>
        <v>1000</v>
      </c>
      <c r="I500" s="40">
        <f t="shared" si="142"/>
        <v>5600</v>
      </c>
      <c r="J500" s="40">
        <f t="shared" si="142"/>
        <v>4600</v>
      </c>
      <c r="K500" s="40">
        <f t="shared" si="142"/>
        <v>4600</v>
      </c>
      <c r="L500" s="42"/>
      <c r="M500" s="42"/>
    </row>
    <row r="501" spans="1:18" x14ac:dyDescent="0.25">
      <c r="A501" s="6" t="s">
        <v>47</v>
      </c>
      <c r="B501" s="37" t="s">
        <v>43</v>
      </c>
      <c r="C501" s="37" t="s">
        <v>225</v>
      </c>
      <c r="D501" s="32">
        <v>5800190730</v>
      </c>
      <c r="E501" s="35">
        <v>610</v>
      </c>
      <c r="F501" s="33"/>
      <c r="G501" s="40">
        <f t="shared" si="142"/>
        <v>14279.9</v>
      </c>
      <c r="H501" s="235">
        <f t="shared" si="139"/>
        <v>1000</v>
      </c>
      <c r="I501" s="40">
        <f t="shared" si="142"/>
        <v>5600</v>
      </c>
      <c r="J501" s="40">
        <f t="shared" si="142"/>
        <v>4600</v>
      </c>
      <c r="K501" s="40">
        <f t="shared" si="142"/>
        <v>4600</v>
      </c>
      <c r="L501" s="42"/>
      <c r="M501" s="42"/>
    </row>
    <row r="502" spans="1:18" x14ac:dyDescent="0.25">
      <c r="A502" s="7" t="s">
        <v>8</v>
      </c>
      <c r="B502" s="37" t="s">
        <v>43</v>
      </c>
      <c r="C502" s="36" t="s">
        <v>225</v>
      </c>
      <c r="D502" s="32">
        <v>5800190730</v>
      </c>
      <c r="E502" s="35">
        <v>610</v>
      </c>
      <c r="F502" s="35">
        <v>1</v>
      </c>
      <c r="G502" s="40">
        <v>14279.9</v>
      </c>
      <c r="H502" s="235">
        <f t="shared" si="139"/>
        <v>1000</v>
      </c>
      <c r="I502" s="40">
        <v>5600</v>
      </c>
      <c r="J502" s="40">
        <v>4600</v>
      </c>
      <c r="K502" s="40">
        <v>4600</v>
      </c>
      <c r="L502" s="42"/>
      <c r="M502" s="42"/>
    </row>
    <row r="503" spans="1:18" ht="15" hidden="1" customHeight="1" x14ac:dyDescent="0.25">
      <c r="A503" s="6" t="s">
        <v>16</v>
      </c>
      <c r="B503" s="37" t="s">
        <v>43</v>
      </c>
      <c r="C503" s="37" t="s">
        <v>225</v>
      </c>
      <c r="D503" s="35">
        <v>9000000000</v>
      </c>
      <c r="E503" s="33"/>
      <c r="F503" s="33"/>
      <c r="G503" s="40" t="e">
        <f>G510+#REF!+#REF!</f>
        <v>#REF!</v>
      </c>
      <c r="H503" s="40" t="e">
        <f>H510+#REF!+#REF!</f>
        <v>#REF!</v>
      </c>
      <c r="I503" s="40">
        <f>I510+I504</f>
        <v>0</v>
      </c>
      <c r="J503" s="40">
        <f>J510+J504</f>
        <v>0</v>
      </c>
      <c r="K503" s="40">
        <f>K510+K504</f>
        <v>0</v>
      </c>
    </row>
    <row r="504" spans="1:18" ht="45" hidden="1" customHeight="1" x14ac:dyDescent="0.25">
      <c r="A504" s="255" t="s">
        <v>403</v>
      </c>
      <c r="B504" s="37" t="s">
        <v>43</v>
      </c>
      <c r="C504" s="36" t="s">
        <v>225</v>
      </c>
      <c r="D504" s="152" t="s">
        <v>404</v>
      </c>
      <c r="E504" s="35"/>
      <c r="F504" s="35"/>
      <c r="G504" s="40"/>
      <c r="H504" s="235">
        <f t="shared" ref="H504:H509" si="143">I504-J504</f>
        <v>0</v>
      </c>
      <c r="I504" s="40">
        <f>I507+I509</f>
        <v>0</v>
      </c>
      <c r="J504" s="40">
        <f>J507+J509</f>
        <v>0</v>
      </c>
      <c r="K504" s="40">
        <f>K507+K509</f>
        <v>0</v>
      </c>
      <c r="M504" s="22"/>
      <c r="N504" s="22"/>
    </row>
    <row r="505" spans="1:18" ht="30" hidden="1" customHeight="1" x14ac:dyDescent="0.25">
      <c r="A505" s="6" t="s">
        <v>46</v>
      </c>
      <c r="B505" s="37" t="s">
        <v>43</v>
      </c>
      <c r="C505" s="36" t="s">
        <v>225</v>
      </c>
      <c r="D505" s="152" t="s">
        <v>404</v>
      </c>
      <c r="E505" s="35">
        <v>600</v>
      </c>
      <c r="F505" s="33"/>
      <c r="G505" s="40">
        <f>G506</f>
        <v>32867.300000000003</v>
      </c>
      <c r="H505" s="235">
        <f t="shared" si="143"/>
        <v>0</v>
      </c>
      <c r="I505" s="40">
        <f t="shared" ref="I505:K506" si="144">I506</f>
        <v>0</v>
      </c>
      <c r="J505" s="40">
        <f t="shared" si="144"/>
        <v>0</v>
      </c>
      <c r="K505" s="40">
        <f t="shared" si="144"/>
        <v>0</v>
      </c>
      <c r="M505" s="22"/>
      <c r="N505" s="22"/>
    </row>
    <row r="506" spans="1:18" ht="15" hidden="1" customHeight="1" x14ac:dyDescent="0.25">
      <c r="A506" s="6" t="s">
        <v>47</v>
      </c>
      <c r="B506" s="37" t="s">
        <v>43</v>
      </c>
      <c r="C506" s="36" t="s">
        <v>225</v>
      </c>
      <c r="D506" s="152" t="s">
        <v>404</v>
      </c>
      <c r="E506" s="35">
        <v>610</v>
      </c>
      <c r="F506" s="33"/>
      <c r="G506" s="40">
        <f>G507</f>
        <v>32867.300000000003</v>
      </c>
      <c r="H506" s="235">
        <f t="shared" si="143"/>
        <v>0</v>
      </c>
      <c r="I506" s="40">
        <f t="shared" si="144"/>
        <v>0</v>
      </c>
      <c r="J506" s="40">
        <f t="shared" si="144"/>
        <v>0</v>
      </c>
      <c r="K506" s="40">
        <f t="shared" si="144"/>
        <v>0</v>
      </c>
      <c r="M506" s="22"/>
      <c r="N506" s="22"/>
    </row>
    <row r="507" spans="1:18" ht="15" hidden="1" customHeight="1" x14ac:dyDescent="0.25">
      <c r="A507" s="7" t="s">
        <v>9</v>
      </c>
      <c r="B507" s="37" t="s">
        <v>43</v>
      </c>
      <c r="C507" s="36" t="s">
        <v>225</v>
      </c>
      <c r="D507" s="152" t="s">
        <v>404</v>
      </c>
      <c r="E507" s="35">
        <v>610</v>
      </c>
      <c r="F507" s="35">
        <v>2</v>
      </c>
      <c r="G507" s="40">
        <v>32867.300000000003</v>
      </c>
      <c r="H507" s="235">
        <f t="shared" si="143"/>
        <v>0</v>
      </c>
      <c r="I507" s="40"/>
      <c r="J507" s="40"/>
      <c r="K507" s="40"/>
      <c r="M507" s="20"/>
      <c r="N507" s="20"/>
    </row>
    <row r="508" spans="1:18" ht="15" hidden="1" customHeight="1" x14ac:dyDescent="0.25">
      <c r="A508" s="6" t="s">
        <v>47</v>
      </c>
      <c r="B508" s="37" t="s">
        <v>43</v>
      </c>
      <c r="C508" s="36" t="s">
        <v>225</v>
      </c>
      <c r="D508" s="152" t="s">
        <v>404</v>
      </c>
      <c r="E508" s="35">
        <v>610</v>
      </c>
      <c r="F508" s="33"/>
      <c r="G508" s="40">
        <f>G509</f>
        <v>32867.300000000003</v>
      </c>
      <c r="H508" s="235">
        <f t="shared" si="143"/>
        <v>0</v>
      </c>
      <c r="I508" s="40">
        <f>I509</f>
        <v>0</v>
      </c>
      <c r="J508" s="40">
        <f>J509</f>
        <v>0</v>
      </c>
      <c r="K508" s="40">
        <f>K509</f>
        <v>0</v>
      </c>
      <c r="M508" s="22"/>
      <c r="N508" s="22"/>
    </row>
    <row r="509" spans="1:18" ht="15" hidden="1" customHeight="1" x14ac:dyDescent="0.25">
      <c r="A509" s="7" t="s">
        <v>8</v>
      </c>
      <c r="B509" s="37" t="s">
        <v>43</v>
      </c>
      <c r="C509" s="36" t="s">
        <v>225</v>
      </c>
      <c r="D509" s="152" t="s">
        <v>404</v>
      </c>
      <c r="E509" s="35">
        <v>610</v>
      </c>
      <c r="F509" s="35">
        <v>1</v>
      </c>
      <c r="G509" s="40">
        <v>32867.300000000003</v>
      </c>
      <c r="H509" s="235">
        <f t="shared" si="143"/>
        <v>0</v>
      </c>
      <c r="I509" s="40"/>
      <c r="J509" s="40"/>
      <c r="K509" s="40"/>
      <c r="M509" s="20"/>
      <c r="N509" s="20"/>
    </row>
    <row r="510" spans="1:18" ht="30" hidden="1" customHeight="1" x14ac:dyDescent="0.25">
      <c r="A510" s="23" t="s">
        <v>339</v>
      </c>
      <c r="B510" s="37" t="s">
        <v>43</v>
      </c>
      <c r="C510" s="36" t="s">
        <v>225</v>
      </c>
      <c r="D510" s="35">
        <v>9000072650</v>
      </c>
      <c r="E510" s="35"/>
      <c r="F510" s="35"/>
      <c r="G510" s="40"/>
      <c r="H510" s="235">
        <f t="shared" ref="H510:H517" si="145">I510-J510</f>
        <v>0</v>
      </c>
      <c r="I510" s="40">
        <f t="shared" ref="I510:K512" si="146">I511</f>
        <v>0</v>
      </c>
      <c r="J510" s="40">
        <f t="shared" si="146"/>
        <v>0</v>
      </c>
      <c r="K510" s="40">
        <f t="shared" si="146"/>
        <v>0</v>
      </c>
      <c r="L510" s="22"/>
      <c r="M510" s="22"/>
    </row>
    <row r="511" spans="1:18" ht="30" hidden="1" customHeight="1" x14ac:dyDescent="0.25">
      <c r="A511" s="6" t="s">
        <v>46</v>
      </c>
      <c r="B511" s="37" t="s">
        <v>43</v>
      </c>
      <c r="C511" s="36" t="s">
        <v>225</v>
      </c>
      <c r="D511" s="35">
        <v>9000072650</v>
      </c>
      <c r="E511" s="35">
        <v>600</v>
      </c>
      <c r="F511" s="33"/>
      <c r="G511" s="40">
        <f>G512</f>
        <v>32867.300000000003</v>
      </c>
      <c r="H511" s="235">
        <f t="shared" si="145"/>
        <v>0</v>
      </c>
      <c r="I511" s="40">
        <f t="shared" si="146"/>
        <v>0</v>
      </c>
      <c r="J511" s="40">
        <f t="shared" si="146"/>
        <v>0</v>
      </c>
      <c r="K511" s="40">
        <f t="shared" si="146"/>
        <v>0</v>
      </c>
      <c r="L511" s="22"/>
      <c r="M511" s="22"/>
    </row>
    <row r="512" spans="1:18" ht="15" hidden="1" customHeight="1" x14ac:dyDescent="0.25">
      <c r="A512" s="6" t="s">
        <v>47</v>
      </c>
      <c r="B512" s="37" t="s">
        <v>43</v>
      </c>
      <c r="C512" s="36" t="s">
        <v>225</v>
      </c>
      <c r="D512" s="35">
        <v>9000072650</v>
      </c>
      <c r="E512" s="35">
        <v>610</v>
      </c>
      <c r="F512" s="33"/>
      <c r="G512" s="40">
        <f>G513</f>
        <v>32867.300000000003</v>
      </c>
      <c r="H512" s="235">
        <f t="shared" si="145"/>
        <v>0</v>
      </c>
      <c r="I512" s="40">
        <f t="shared" si="146"/>
        <v>0</v>
      </c>
      <c r="J512" s="40">
        <f t="shared" si="146"/>
        <v>0</v>
      </c>
      <c r="K512" s="40">
        <f t="shared" si="146"/>
        <v>0</v>
      </c>
      <c r="L512" s="22"/>
      <c r="M512" s="22"/>
    </row>
    <row r="513" spans="1:14" ht="15" hidden="1" customHeight="1" x14ac:dyDescent="0.25">
      <c r="A513" s="7" t="s">
        <v>9</v>
      </c>
      <c r="B513" s="37" t="s">
        <v>43</v>
      </c>
      <c r="C513" s="36" t="s">
        <v>225</v>
      </c>
      <c r="D513" s="35">
        <v>9000072650</v>
      </c>
      <c r="E513" s="35">
        <v>610</v>
      </c>
      <c r="F513" s="35">
        <v>2</v>
      </c>
      <c r="G513" s="40">
        <v>32867.300000000003</v>
      </c>
      <c r="H513" s="235">
        <f t="shared" si="145"/>
        <v>0</v>
      </c>
      <c r="I513" s="40"/>
      <c r="J513" s="40"/>
      <c r="K513" s="40"/>
      <c r="L513" s="20"/>
      <c r="M513" s="20"/>
    </row>
    <row r="514" spans="1:14" ht="45" hidden="1" x14ac:dyDescent="0.25">
      <c r="A514" s="29" t="s">
        <v>436</v>
      </c>
      <c r="B514" s="37" t="s">
        <v>43</v>
      </c>
      <c r="C514" s="36" t="s">
        <v>225</v>
      </c>
      <c r="D514" s="32">
        <v>5800490730</v>
      </c>
      <c r="E514" s="35"/>
      <c r="F514" s="33"/>
      <c r="G514" s="40">
        <f>G515</f>
        <v>0</v>
      </c>
      <c r="H514" s="235">
        <f t="shared" si="145"/>
        <v>0</v>
      </c>
      <c r="I514" s="40">
        <f>I516</f>
        <v>0</v>
      </c>
      <c r="J514" s="40">
        <f>J516</f>
        <v>0</v>
      </c>
      <c r="K514" s="40">
        <f>K516</f>
        <v>0</v>
      </c>
      <c r="M514" s="42"/>
      <c r="N514" s="42"/>
    </row>
    <row r="515" spans="1:14" hidden="1" x14ac:dyDescent="0.25">
      <c r="A515" s="6" t="s">
        <v>47</v>
      </c>
      <c r="B515" s="37" t="s">
        <v>43</v>
      </c>
      <c r="C515" s="37" t="s">
        <v>225</v>
      </c>
      <c r="D515" s="32">
        <v>5800490730</v>
      </c>
      <c r="E515" s="35">
        <v>610</v>
      </c>
      <c r="F515" s="33"/>
      <c r="G515" s="40">
        <f>H560</f>
        <v>0</v>
      </c>
      <c r="H515" s="235">
        <f t="shared" si="145"/>
        <v>0</v>
      </c>
      <c r="I515" s="40">
        <f>I516</f>
        <v>0</v>
      </c>
      <c r="J515" s="40">
        <f>J516</f>
        <v>0</v>
      </c>
      <c r="K515" s="40">
        <f>K516</f>
        <v>0</v>
      </c>
      <c r="M515" s="42"/>
      <c r="N515" s="42"/>
    </row>
    <row r="516" spans="1:14" hidden="1" x14ac:dyDescent="0.25">
      <c r="A516" s="7" t="s">
        <v>8</v>
      </c>
      <c r="B516" s="37" t="s">
        <v>43</v>
      </c>
      <c r="C516" s="36" t="s">
        <v>225</v>
      </c>
      <c r="D516" s="32">
        <v>5800490730</v>
      </c>
      <c r="E516" s="35">
        <v>610</v>
      </c>
      <c r="F516" s="35">
        <v>1</v>
      </c>
      <c r="G516" s="40">
        <v>14279.9</v>
      </c>
      <c r="H516" s="235">
        <f t="shared" si="145"/>
        <v>0</v>
      </c>
      <c r="I516" s="40"/>
      <c r="J516" s="40"/>
      <c r="K516" s="40"/>
      <c r="M516" s="42"/>
      <c r="N516" s="42"/>
    </row>
    <row r="517" spans="1:14" ht="30" x14ac:dyDescent="0.25">
      <c r="A517" s="29" t="s">
        <v>547</v>
      </c>
      <c r="B517" s="37" t="s">
        <v>43</v>
      </c>
      <c r="C517" s="36" t="s">
        <v>225</v>
      </c>
      <c r="D517" s="32">
        <v>6500000000</v>
      </c>
      <c r="E517" s="35"/>
      <c r="F517" s="33"/>
      <c r="G517" s="40">
        <f>G520</f>
        <v>-1</v>
      </c>
      <c r="H517" s="235">
        <f t="shared" si="145"/>
        <v>-1</v>
      </c>
      <c r="I517" s="40">
        <f>I518+I531+I538</f>
        <v>60</v>
      </c>
      <c r="J517" s="40">
        <f>J518+J531+J538</f>
        <v>61</v>
      </c>
      <c r="K517" s="40">
        <f>K518+K531+K538</f>
        <v>61</v>
      </c>
      <c r="M517" s="42"/>
      <c r="N517" s="42"/>
    </row>
    <row r="518" spans="1:14" ht="30" x14ac:dyDescent="0.25">
      <c r="A518" s="29" t="s">
        <v>590</v>
      </c>
      <c r="B518" s="37" t="s">
        <v>43</v>
      </c>
      <c r="C518" s="36" t="s">
        <v>225</v>
      </c>
      <c r="D518" s="32">
        <v>6510000000</v>
      </c>
      <c r="E518" s="35"/>
      <c r="F518" s="33"/>
      <c r="G518" s="40"/>
      <c r="H518" s="235"/>
      <c r="I518" s="40">
        <f>I519+I522+I525+I528</f>
        <v>38</v>
      </c>
      <c r="J518" s="40">
        <f>J519+J522+J525+J528</f>
        <v>38</v>
      </c>
      <c r="K518" s="40">
        <f>K519+K522+K525+K528</f>
        <v>38</v>
      </c>
      <c r="M518" s="42"/>
      <c r="N518" s="42"/>
    </row>
    <row r="519" spans="1:14" ht="45" x14ac:dyDescent="0.25">
      <c r="A519" s="29" t="s">
        <v>482</v>
      </c>
      <c r="B519" s="37" t="s">
        <v>43</v>
      </c>
      <c r="C519" s="36" t="s">
        <v>225</v>
      </c>
      <c r="D519" s="32">
        <v>6510191210</v>
      </c>
      <c r="E519" s="35"/>
      <c r="F519" s="33"/>
      <c r="G519" s="40"/>
      <c r="H519" s="235"/>
      <c r="I519" s="40">
        <f>I521</f>
        <v>8</v>
      </c>
      <c r="J519" s="40">
        <f>J521</f>
        <v>8</v>
      </c>
      <c r="K519" s="40">
        <f>K521</f>
        <v>8</v>
      </c>
      <c r="M519" s="42"/>
      <c r="N519" s="42"/>
    </row>
    <row r="520" spans="1:14" x14ac:dyDescent="0.25">
      <c r="A520" s="6" t="s">
        <v>47</v>
      </c>
      <c r="B520" s="37" t="s">
        <v>43</v>
      </c>
      <c r="C520" s="37" t="s">
        <v>225</v>
      </c>
      <c r="D520" s="32">
        <v>6510191210</v>
      </c>
      <c r="E520" s="35">
        <v>610</v>
      </c>
      <c r="F520" s="33"/>
      <c r="G520" s="40">
        <f>H563</f>
        <v>-1</v>
      </c>
      <c r="H520" s="235">
        <f>I520-J520</f>
        <v>0</v>
      </c>
      <c r="I520" s="40">
        <f>I521</f>
        <v>8</v>
      </c>
      <c r="J520" s="40">
        <f>J521</f>
        <v>8</v>
      </c>
      <c r="K520" s="40">
        <f>K521</f>
        <v>8</v>
      </c>
      <c r="M520" s="42"/>
      <c r="N520" s="42"/>
    </row>
    <row r="521" spans="1:14" x14ac:dyDescent="0.25">
      <c r="A521" s="7" t="s">
        <v>8</v>
      </c>
      <c r="B521" s="37" t="s">
        <v>43</v>
      </c>
      <c r="C521" s="36" t="s">
        <v>225</v>
      </c>
      <c r="D521" s="32">
        <v>6510191210</v>
      </c>
      <c r="E521" s="35">
        <v>610</v>
      </c>
      <c r="F521" s="35">
        <v>1</v>
      </c>
      <c r="G521" s="40">
        <v>14279.9</v>
      </c>
      <c r="H521" s="235">
        <f>I521-J521</f>
        <v>0</v>
      </c>
      <c r="I521" s="40">
        <v>8</v>
      </c>
      <c r="J521" s="40">
        <v>8</v>
      </c>
      <c r="K521" s="40">
        <v>8</v>
      </c>
      <c r="M521" s="42"/>
      <c r="N521" s="42"/>
    </row>
    <row r="522" spans="1:14" ht="60" x14ac:dyDescent="0.25">
      <c r="A522" s="29" t="s">
        <v>483</v>
      </c>
      <c r="B522" s="37" t="s">
        <v>43</v>
      </c>
      <c r="C522" s="36" t="s">
        <v>225</v>
      </c>
      <c r="D522" s="32">
        <v>6510291210</v>
      </c>
      <c r="E522" s="35"/>
      <c r="F522" s="33"/>
      <c r="G522" s="40"/>
      <c r="H522" s="235"/>
      <c r="I522" s="40">
        <f>I524</f>
        <v>15</v>
      </c>
      <c r="J522" s="40">
        <f>J524</f>
        <v>15</v>
      </c>
      <c r="K522" s="40">
        <f>K524</f>
        <v>15</v>
      </c>
      <c r="M522" s="42"/>
      <c r="N522" s="42"/>
    </row>
    <row r="523" spans="1:14" x14ac:dyDescent="0.25">
      <c r="A523" s="6" t="s">
        <v>47</v>
      </c>
      <c r="B523" s="37" t="s">
        <v>43</v>
      </c>
      <c r="C523" s="37" t="s">
        <v>225</v>
      </c>
      <c r="D523" s="32">
        <v>6510291210</v>
      </c>
      <c r="E523" s="35">
        <v>610</v>
      </c>
      <c r="F523" s="33"/>
      <c r="G523" s="40">
        <f>H566</f>
        <v>-1</v>
      </c>
      <c r="H523" s="235">
        <f>I523-J523</f>
        <v>0</v>
      </c>
      <c r="I523" s="40">
        <f>I524</f>
        <v>15</v>
      </c>
      <c r="J523" s="40">
        <f>J524</f>
        <v>15</v>
      </c>
      <c r="K523" s="40">
        <f>K524</f>
        <v>15</v>
      </c>
      <c r="M523" s="42"/>
      <c r="N523" s="42"/>
    </row>
    <row r="524" spans="1:14" x14ac:dyDescent="0.25">
      <c r="A524" s="7" t="s">
        <v>8</v>
      </c>
      <c r="B524" s="37" t="s">
        <v>43</v>
      </c>
      <c r="C524" s="36" t="s">
        <v>225</v>
      </c>
      <c r="D524" s="32">
        <v>6510291210</v>
      </c>
      <c r="E524" s="35">
        <v>610</v>
      </c>
      <c r="F524" s="35">
        <v>1</v>
      </c>
      <c r="G524" s="40">
        <v>14279.9</v>
      </c>
      <c r="H524" s="235">
        <f>I524-J524</f>
        <v>0</v>
      </c>
      <c r="I524" s="40">
        <v>15</v>
      </c>
      <c r="J524" s="40">
        <v>15</v>
      </c>
      <c r="K524" s="40">
        <v>15</v>
      </c>
      <c r="M524" s="42"/>
      <c r="N524" s="42"/>
    </row>
    <row r="525" spans="1:14" ht="45" x14ac:dyDescent="0.25">
      <c r="A525" s="29" t="s">
        <v>484</v>
      </c>
      <c r="B525" s="37" t="s">
        <v>43</v>
      </c>
      <c r="C525" s="36" t="s">
        <v>225</v>
      </c>
      <c r="D525" s="32">
        <v>6510391210</v>
      </c>
      <c r="E525" s="35"/>
      <c r="F525" s="33"/>
      <c r="G525" s="40"/>
      <c r="H525" s="235"/>
      <c r="I525" s="40">
        <f>I527</f>
        <v>10</v>
      </c>
      <c r="J525" s="40">
        <f>J527</f>
        <v>10</v>
      </c>
      <c r="K525" s="40">
        <f>K527</f>
        <v>10</v>
      </c>
      <c r="M525" s="42"/>
      <c r="N525" s="42"/>
    </row>
    <row r="526" spans="1:14" x14ac:dyDescent="0.25">
      <c r="A526" s="6" t="s">
        <v>47</v>
      </c>
      <c r="B526" s="37" t="s">
        <v>43</v>
      </c>
      <c r="C526" s="37" t="s">
        <v>225</v>
      </c>
      <c r="D526" s="32">
        <v>6510391210</v>
      </c>
      <c r="E526" s="35">
        <v>610</v>
      </c>
      <c r="F526" s="33"/>
      <c r="G526" s="40">
        <f>H569</f>
        <v>-1</v>
      </c>
      <c r="H526" s="235">
        <f>I526-J526</f>
        <v>0</v>
      </c>
      <c r="I526" s="40">
        <f>I527</f>
        <v>10</v>
      </c>
      <c r="J526" s="40">
        <f>J527</f>
        <v>10</v>
      </c>
      <c r="K526" s="40">
        <f>K527</f>
        <v>10</v>
      </c>
      <c r="M526" s="42"/>
      <c r="N526" s="42"/>
    </row>
    <row r="527" spans="1:14" x14ac:dyDescent="0.25">
      <c r="A527" s="7" t="s">
        <v>8</v>
      </c>
      <c r="B527" s="37" t="s">
        <v>43</v>
      </c>
      <c r="C527" s="36" t="s">
        <v>225</v>
      </c>
      <c r="D527" s="32">
        <v>6510391210</v>
      </c>
      <c r="E527" s="35">
        <v>610</v>
      </c>
      <c r="F527" s="35">
        <v>1</v>
      </c>
      <c r="G527" s="40">
        <v>14279.9</v>
      </c>
      <c r="H527" s="235">
        <f>I527-J527</f>
        <v>0</v>
      </c>
      <c r="I527" s="40">
        <v>10</v>
      </c>
      <c r="J527" s="40">
        <v>10</v>
      </c>
      <c r="K527" s="40">
        <v>10</v>
      </c>
      <c r="M527" s="42"/>
      <c r="N527" s="42"/>
    </row>
    <row r="528" spans="1:14" ht="45" x14ac:dyDescent="0.25">
      <c r="A528" s="29" t="s">
        <v>485</v>
      </c>
      <c r="B528" s="37" t="s">
        <v>43</v>
      </c>
      <c r="C528" s="36" t="s">
        <v>225</v>
      </c>
      <c r="D528" s="32">
        <v>6510491210</v>
      </c>
      <c r="E528" s="35"/>
      <c r="F528" s="33"/>
      <c r="G528" s="40"/>
      <c r="H528" s="235"/>
      <c r="I528" s="40">
        <f>I530</f>
        <v>5</v>
      </c>
      <c r="J528" s="40">
        <f>J530</f>
        <v>5</v>
      </c>
      <c r="K528" s="40">
        <f>K530</f>
        <v>5</v>
      </c>
      <c r="M528" s="42"/>
      <c r="N528" s="42"/>
    </row>
    <row r="529" spans="1:14" x14ac:dyDescent="0.25">
      <c r="A529" s="6" t="s">
        <v>47</v>
      </c>
      <c r="B529" s="37" t="s">
        <v>43</v>
      </c>
      <c r="C529" s="37" t="s">
        <v>225</v>
      </c>
      <c r="D529" s="32">
        <v>6510491210</v>
      </c>
      <c r="E529" s="35">
        <v>610</v>
      </c>
      <c r="F529" s="33"/>
      <c r="G529" s="40">
        <f>H572</f>
        <v>-1</v>
      </c>
      <c r="H529" s="235">
        <f>I529-J529</f>
        <v>0</v>
      </c>
      <c r="I529" s="40">
        <f>I530</f>
        <v>5</v>
      </c>
      <c r="J529" s="40">
        <f>J530</f>
        <v>5</v>
      </c>
      <c r="K529" s="40">
        <f>K530</f>
        <v>5</v>
      </c>
      <c r="M529" s="42"/>
      <c r="N529" s="42"/>
    </row>
    <row r="530" spans="1:14" x14ac:dyDescent="0.25">
      <c r="A530" s="7" t="s">
        <v>8</v>
      </c>
      <c r="B530" s="37" t="s">
        <v>43</v>
      </c>
      <c r="C530" s="36" t="s">
        <v>225</v>
      </c>
      <c r="D530" s="32">
        <v>6510491210</v>
      </c>
      <c r="E530" s="35">
        <v>610</v>
      </c>
      <c r="F530" s="35">
        <v>1</v>
      </c>
      <c r="G530" s="40">
        <v>14279.9</v>
      </c>
      <c r="H530" s="235">
        <f>I530-J530</f>
        <v>0</v>
      </c>
      <c r="I530" s="40">
        <v>5</v>
      </c>
      <c r="J530" s="40">
        <v>5</v>
      </c>
      <c r="K530" s="40">
        <v>5</v>
      </c>
      <c r="M530" s="42"/>
      <c r="N530" s="42"/>
    </row>
    <row r="531" spans="1:14" x14ac:dyDescent="0.25">
      <c r="A531" s="29" t="s">
        <v>486</v>
      </c>
      <c r="B531" s="37" t="s">
        <v>43</v>
      </c>
      <c r="C531" s="36" t="s">
        <v>225</v>
      </c>
      <c r="D531" s="32">
        <v>6520000000</v>
      </c>
      <c r="E531" s="35"/>
      <c r="F531" s="33"/>
      <c r="G531" s="40"/>
      <c r="H531" s="235"/>
      <c r="I531" s="40">
        <f>I534+I537</f>
        <v>20</v>
      </c>
      <c r="J531" s="40">
        <f>J534+J537</f>
        <v>20</v>
      </c>
      <c r="K531" s="40">
        <f>K534+K537</f>
        <v>20</v>
      </c>
      <c r="M531" s="42"/>
      <c r="N531" s="42"/>
    </row>
    <row r="532" spans="1:14" ht="30" x14ac:dyDescent="0.25">
      <c r="A532" s="29" t="s">
        <v>487</v>
      </c>
      <c r="B532" s="37" t="s">
        <v>43</v>
      </c>
      <c r="C532" s="36" t="s">
        <v>225</v>
      </c>
      <c r="D532" s="32">
        <v>6520191210</v>
      </c>
      <c r="E532" s="35"/>
      <c r="F532" s="33"/>
      <c r="G532" s="40"/>
      <c r="H532" s="235"/>
      <c r="I532" s="40">
        <f t="shared" ref="I532:K533" si="147">I533</f>
        <v>10</v>
      </c>
      <c r="J532" s="40">
        <f t="shared" si="147"/>
        <v>10</v>
      </c>
      <c r="K532" s="40">
        <f t="shared" si="147"/>
        <v>10</v>
      </c>
      <c r="M532" s="42"/>
      <c r="N532" s="42"/>
    </row>
    <row r="533" spans="1:14" x14ac:dyDescent="0.25">
      <c r="A533" s="6" t="s">
        <v>47</v>
      </c>
      <c r="B533" s="37" t="s">
        <v>43</v>
      </c>
      <c r="C533" s="37" t="s">
        <v>225</v>
      </c>
      <c r="D533" s="32">
        <v>6520191210</v>
      </c>
      <c r="E533" s="35">
        <v>610</v>
      </c>
      <c r="F533" s="33"/>
      <c r="G533" s="40">
        <f>H578</f>
        <v>-1</v>
      </c>
      <c r="H533" s="235">
        <f>I533-J533</f>
        <v>0</v>
      </c>
      <c r="I533" s="40">
        <f t="shared" si="147"/>
        <v>10</v>
      </c>
      <c r="J533" s="40">
        <f t="shared" si="147"/>
        <v>10</v>
      </c>
      <c r="K533" s="40">
        <f t="shared" si="147"/>
        <v>10</v>
      </c>
      <c r="M533" s="42"/>
      <c r="N533" s="42"/>
    </row>
    <row r="534" spans="1:14" x14ac:dyDescent="0.25">
      <c r="A534" s="7" t="s">
        <v>8</v>
      </c>
      <c r="B534" s="37" t="s">
        <v>43</v>
      </c>
      <c r="C534" s="36" t="s">
        <v>225</v>
      </c>
      <c r="D534" s="32">
        <v>6520191210</v>
      </c>
      <c r="E534" s="35">
        <v>610</v>
      </c>
      <c r="F534" s="35">
        <v>1</v>
      </c>
      <c r="G534" s="40">
        <v>14279.9</v>
      </c>
      <c r="H534" s="235">
        <f>I534-J534</f>
        <v>0</v>
      </c>
      <c r="I534" s="40">
        <v>10</v>
      </c>
      <c r="J534" s="40">
        <v>10</v>
      </c>
      <c r="K534" s="40">
        <v>10</v>
      </c>
      <c r="M534" s="42"/>
      <c r="N534" s="42"/>
    </row>
    <row r="535" spans="1:14" ht="30" x14ac:dyDescent="0.25">
      <c r="A535" s="29" t="s">
        <v>488</v>
      </c>
      <c r="B535" s="37" t="s">
        <v>43</v>
      </c>
      <c r="C535" s="36" t="s">
        <v>225</v>
      </c>
      <c r="D535" s="32">
        <v>6520291210</v>
      </c>
      <c r="E535" s="35"/>
      <c r="F535" s="33"/>
      <c r="G535" s="40"/>
      <c r="H535" s="235"/>
      <c r="I535" s="40">
        <f t="shared" ref="I535:K536" si="148">I536</f>
        <v>10</v>
      </c>
      <c r="J535" s="40">
        <f t="shared" si="148"/>
        <v>10</v>
      </c>
      <c r="K535" s="40">
        <f t="shared" si="148"/>
        <v>10</v>
      </c>
      <c r="M535" s="42"/>
      <c r="N535" s="42"/>
    </row>
    <row r="536" spans="1:14" x14ac:dyDescent="0.25">
      <c r="A536" s="6" t="s">
        <v>47</v>
      </c>
      <c r="B536" s="37" t="s">
        <v>43</v>
      </c>
      <c r="C536" s="37" t="s">
        <v>225</v>
      </c>
      <c r="D536" s="32">
        <v>6520291210</v>
      </c>
      <c r="E536" s="35">
        <v>610</v>
      </c>
      <c r="F536" s="33"/>
      <c r="G536" s="40">
        <f>H581</f>
        <v>-1</v>
      </c>
      <c r="H536" s="235">
        <f>I536-J536</f>
        <v>0</v>
      </c>
      <c r="I536" s="40">
        <f t="shared" si="148"/>
        <v>10</v>
      </c>
      <c r="J536" s="40">
        <f t="shared" si="148"/>
        <v>10</v>
      </c>
      <c r="K536" s="40">
        <f t="shared" si="148"/>
        <v>10</v>
      </c>
      <c r="M536" s="42"/>
      <c r="N536" s="42"/>
    </row>
    <row r="537" spans="1:14" x14ac:dyDescent="0.25">
      <c r="A537" s="7" t="s">
        <v>8</v>
      </c>
      <c r="B537" s="37" t="s">
        <v>43</v>
      </c>
      <c r="C537" s="36" t="s">
        <v>225</v>
      </c>
      <c r="D537" s="32">
        <v>6520291210</v>
      </c>
      <c r="E537" s="35">
        <v>610</v>
      </c>
      <c r="F537" s="35">
        <v>1</v>
      </c>
      <c r="G537" s="40">
        <v>14279.9</v>
      </c>
      <c r="H537" s="235">
        <f>I537-J537</f>
        <v>0</v>
      </c>
      <c r="I537" s="40">
        <v>10</v>
      </c>
      <c r="J537" s="40">
        <v>10</v>
      </c>
      <c r="K537" s="40">
        <v>10</v>
      </c>
      <c r="M537" s="42"/>
      <c r="N537" s="42"/>
    </row>
    <row r="538" spans="1:14" x14ac:dyDescent="0.25">
      <c r="A538" s="29" t="s">
        <v>489</v>
      </c>
      <c r="B538" s="37" t="s">
        <v>43</v>
      </c>
      <c r="C538" s="36" t="s">
        <v>225</v>
      </c>
      <c r="D538" s="32">
        <v>6530000000</v>
      </c>
      <c r="E538" s="35"/>
      <c r="F538" s="33"/>
      <c r="G538" s="40"/>
      <c r="H538" s="235"/>
      <c r="I538" s="40">
        <f>I541</f>
        <v>2</v>
      </c>
      <c r="J538" s="40">
        <f>J541</f>
        <v>3</v>
      </c>
      <c r="K538" s="40">
        <f>K541</f>
        <v>3</v>
      </c>
      <c r="M538" s="42"/>
      <c r="N538" s="42"/>
    </row>
    <row r="539" spans="1:14" ht="45" x14ac:dyDescent="0.25">
      <c r="A539" s="29" t="s">
        <v>490</v>
      </c>
      <c r="B539" s="37" t="s">
        <v>43</v>
      </c>
      <c r="C539" s="36" t="s">
        <v>225</v>
      </c>
      <c r="D539" s="32">
        <v>6530191210</v>
      </c>
      <c r="E539" s="35"/>
      <c r="F539" s="33"/>
      <c r="G539" s="40"/>
      <c r="H539" s="235"/>
      <c r="I539" s="40">
        <f t="shared" ref="I539:K540" si="149">I540</f>
        <v>2</v>
      </c>
      <c r="J539" s="40">
        <f t="shared" si="149"/>
        <v>3</v>
      </c>
      <c r="K539" s="40">
        <f t="shared" si="149"/>
        <v>3</v>
      </c>
      <c r="M539" s="42"/>
      <c r="N539" s="42"/>
    </row>
    <row r="540" spans="1:14" x14ac:dyDescent="0.25">
      <c r="A540" s="6" t="s">
        <v>47</v>
      </c>
      <c r="B540" s="37" t="s">
        <v>43</v>
      </c>
      <c r="C540" s="37" t="s">
        <v>225</v>
      </c>
      <c r="D540" s="32">
        <v>6530191210</v>
      </c>
      <c r="E540" s="35">
        <v>610</v>
      </c>
      <c r="F540" s="33"/>
      <c r="G540" s="40">
        <f>H584</f>
        <v>0</v>
      </c>
      <c r="H540" s="235">
        <f>I540-J540</f>
        <v>-1</v>
      </c>
      <c r="I540" s="40">
        <f t="shared" si="149"/>
        <v>2</v>
      </c>
      <c r="J540" s="40">
        <f t="shared" si="149"/>
        <v>3</v>
      </c>
      <c r="K540" s="40">
        <f t="shared" si="149"/>
        <v>3</v>
      </c>
      <c r="M540" s="42"/>
      <c r="N540" s="42"/>
    </row>
    <row r="541" spans="1:14" x14ac:dyDescent="0.25">
      <c r="A541" s="7" t="s">
        <v>8</v>
      </c>
      <c r="B541" s="37" t="s">
        <v>43</v>
      </c>
      <c r="C541" s="36" t="s">
        <v>225</v>
      </c>
      <c r="D541" s="32">
        <v>6530191210</v>
      </c>
      <c r="E541" s="35">
        <v>610</v>
      </c>
      <c r="F541" s="35">
        <v>1</v>
      </c>
      <c r="G541" s="40">
        <v>14279.9</v>
      </c>
      <c r="H541" s="235">
        <f>I541-J541</f>
        <v>-1</v>
      </c>
      <c r="I541" s="40">
        <v>2</v>
      </c>
      <c r="J541" s="40">
        <v>3</v>
      </c>
      <c r="K541" s="40">
        <v>3</v>
      </c>
      <c r="M541" s="42"/>
      <c r="N541" s="42"/>
    </row>
    <row r="542" spans="1:14" x14ac:dyDescent="0.25">
      <c r="A542" s="6" t="s">
        <v>16</v>
      </c>
      <c r="B542" s="37" t="s">
        <v>43</v>
      </c>
      <c r="C542" s="36" t="s">
        <v>225</v>
      </c>
      <c r="D542" s="32">
        <v>9000000000</v>
      </c>
      <c r="E542" s="35"/>
      <c r="F542" s="35"/>
      <c r="G542" s="40"/>
      <c r="H542" s="235"/>
      <c r="I542" s="40">
        <f>I543+I547</f>
        <v>8020</v>
      </c>
      <c r="J542" s="40">
        <f t="shared" ref="J542:K545" si="150">J543</f>
        <v>8000</v>
      </c>
      <c r="K542" s="40">
        <f t="shared" si="150"/>
        <v>8000</v>
      </c>
      <c r="M542" s="42"/>
      <c r="N542" s="42"/>
    </row>
    <row r="543" spans="1:14" ht="45" x14ac:dyDescent="0.25">
      <c r="A543" s="6" t="s">
        <v>538</v>
      </c>
      <c r="B543" s="37" t="s">
        <v>43</v>
      </c>
      <c r="C543" s="36" t="s">
        <v>225</v>
      </c>
      <c r="D543" s="32">
        <v>9000090730</v>
      </c>
      <c r="E543" s="35"/>
      <c r="F543" s="35"/>
      <c r="G543" s="40"/>
      <c r="H543" s="235"/>
      <c r="I543" s="40">
        <f>I544</f>
        <v>8000</v>
      </c>
      <c r="J543" s="40">
        <f t="shared" si="150"/>
        <v>8000</v>
      </c>
      <c r="K543" s="40">
        <f t="shared" si="150"/>
        <v>8000</v>
      </c>
      <c r="M543" s="42"/>
      <c r="N543" s="42"/>
    </row>
    <row r="544" spans="1:14" ht="30" x14ac:dyDescent="0.25">
      <c r="A544" s="6" t="s">
        <v>46</v>
      </c>
      <c r="B544" s="37" t="s">
        <v>43</v>
      </c>
      <c r="C544" s="36" t="s">
        <v>225</v>
      </c>
      <c r="D544" s="32">
        <v>9000090730</v>
      </c>
      <c r="E544" s="35">
        <v>600</v>
      </c>
      <c r="F544" s="35"/>
      <c r="G544" s="40"/>
      <c r="H544" s="235"/>
      <c r="I544" s="40">
        <f>I545</f>
        <v>8000</v>
      </c>
      <c r="J544" s="40">
        <f t="shared" si="150"/>
        <v>8000</v>
      </c>
      <c r="K544" s="40">
        <f t="shared" si="150"/>
        <v>8000</v>
      </c>
      <c r="M544" s="42"/>
      <c r="N544" s="42"/>
    </row>
    <row r="545" spans="1:14" x14ac:dyDescent="0.25">
      <c r="A545" s="6" t="s">
        <v>47</v>
      </c>
      <c r="B545" s="37" t="s">
        <v>43</v>
      </c>
      <c r="C545" s="36" t="s">
        <v>225</v>
      </c>
      <c r="D545" s="32">
        <v>9000090730</v>
      </c>
      <c r="E545" s="35">
        <v>610</v>
      </c>
      <c r="F545" s="35"/>
      <c r="G545" s="40"/>
      <c r="H545" s="235"/>
      <c r="I545" s="40">
        <f>I546</f>
        <v>8000</v>
      </c>
      <c r="J545" s="40">
        <f t="shared" si="150"/>
        <v>8000</v>
      </c>
      <c r="K545" s="40">
        <f t="shared" si="150"/>
        <v>8000</v>
      </c>
      <c r="M545" s="42"/>
      <c r="N545" s="42"/>
    </row>
    <row r="546" spans="1:14" x14ac:dyDescent="0.25">
      <c r="A546" s="7" t="s">
        <v>8</v>
      </c>
      <c r="B546" s="37" t="s">
        <v>43</v>
      </c>
      <c r="C546" s="36" t="s">
        <v>225</v>
      </c>
      <c r="D546" s="32">
        <v>9000090730</v>
      </c>
      <c r="E546" s="35">
        <v>610</v>
      </c>
      <c r="F546" s="35">
        <v>1</v>
      </c>
      <c r="G546" s="40"/>
      <c r="H546" s="235"/>
      <c r="I546" s="40">
        <v>8000</v>
      </c>
      <c r="J546" s="40">
        <v>8000</v>
      </c>
      <c r="K546" s="40">
        <v>8000</v>
      </c>
      <c r="M546" s="42"/>
      <c r="N546" s="42"/>
    </row>
    <row r="547" spans="1:14" ht="45" customHeight="1" x14ac:dyDescent="0.25">
      <c r="A547" s="23" t="s">
        <v>506</v>
      </c>
      <c r="B547" s="37" t="s">
        <v>43</v>
      </c>
      <c r="C547" s="36" t="s">
        <v>225</v>
      </c>
      <c r="D547" s="35">
        <v>9000071970</v>
      </c>
      <c r="E547" s="35"/>
      <c r="F547" s="35"/>
      <c r="G547" s="40"/>
      <c r="H547" s="314">
        <f t="shared" ref="H547:H550" si="151">I547-J547</f>
        <v>20</v>
      </c>
      <c r="I547" s="40">
        <f>I550</f>
        <v>20</v>
      </c>
      <c r="J547" s="40">
        <f>J550</f>
        <v>0</v>
      </c>
      <c r="K547" s="40">
        <f>K550</f>
        <v>0</v>
      </c>
      <c r="M547" s="22"/>
    </row>
    <row r="548" spans="1:14" ht="30" customHeight="1" x14ac:dyDescent="0.25">
      <c r="A548" s="6" t="s">
        <v>46</v>
      </c>
      <c r="B548" s="37" t="s">
        <v>43</v>
      </c>
      <c r="C548" s="36" t="s">
        <v>225</v>
      </c>
      <c r="D548" s="35">
        <v>9000071970</v>
      </c>
      <c r="E548" s="35">
        <v>600</v>
      </c>
      <c r="F548" s="33"/>
      <c r="G548" s="40">
        <f>G549</f>
        <v>32867.300000000003</v>
      </c>
      <c r="H548" s="314">
        <f t="shared" si="151"/>
        <v>20</v>
      </c>
      <c r="I548" s="40">
        <f t="shared" ref="I548:K549" si="152">I549</f>
        <v>20</v>
      </c>
      <c r="J548" s="40">
        <f t="shared" si="152"/>
        <v>0</v>
      </c>
      <c r="K548" s="40">
        <f t="shared" si="152"/>
        <v>0</v>
      </c>
      <c r="M548" s="22"/>
    </row>
    <row r="549" spans="1:14" ht="15" customHeight="1" x14ac:dyDescent="0.25">
      <c r="A549" s="6" t="s">
        <v>47</v>
      </c>
      <c r="B549" s="37" t="s">
        <v>43</v>
      </c>
      <c r="C549" s="36" t="s">
        <v>225</v>
      </c>
      <c r="D549" s="35">
        <v>9000071970</v>
      </c>
      <c r="E549" s="35">
        <v>610</v>
      </c>
      <c r="F549" s="33"/>
      <c r="G549" s="40">
        <f>G550</f>
        <v>32867.300000000003</v>
      </c>
      <c r="H549" s="314">
        <f t="shared" si="151"/>
        <v>20</v>
      </c>
      <c r="I549" s="40">
        <f t="shared" si="152"/>
        <v>20</v>
      </c>
      <c r="J549" s="40">
        <f t="shared" si="152"/>
        <v>0</v>
      </c>
      <c r="K549" s="40">
        <f t="shared" si="152"/>
        <v>0</v>
      </c>
      <c r="M549" s="22"/>
    </row>
    <row r="550" spans="1:14" ht="14.25" customHeight="1" x14ac:dyDescent="0.25">
      <c r="A550" s="7" t="s">
        <v>9</v>
      </c>
      <c r="B550" s="37" t="s">
        <v>43</v>
      </c>
      <c r="C550" s="36" t="s">
        <v>225</v>
      </c>
      <c r="D550" s="35">
        <v>9000071970</v>
      </c>
      <c r="E550" s="35">
        <v>610</v>
      </c>
      <c r="F550" s="35">
        <v>2</v>
      </c>
      <c r="G550" s="40">
        <v>32867.300000000003</v>
      </c>
      <c r="H550" s="314">
        <f t="shared" si="151"/>
        <v>20</v>
      </c>
      <c r="I550" s="40">
        <v>20</v>
      </c>
      <c r="J550" s="40"/>
      <c r="K550" s="40"/>
      <c r="M550" s="20"/>
    </row>
    <row r="551" spans="1:14" s="48" customFormat="1" ht="14.25" x14ac:dyDescent="0.2">
      <c r="A551" s="5" t="s">
        <v>52</v>
      </c>
      <c r="B551" s="93" t="s">
        <v>43</v>
      </c>
      <c r="C551" s="93" t="s">
        <v>53</v>
      </c>
      <c r="D551" s="181"/>
      <c r="E551" s="181"/>
      <c r="F551" s="181"/>
      <c r="G551" s="235" t="e">
        <f>#REF!+#REF!+#REF!</f>
        <v>#REF!</v>
      </c>
      <c r="H551" s="235">
        <f t="shared" ref="H551:H557" si="153">I551-J551</f>
        <v>3</v>
      </c>
      <c r="I551" s="235">
        <f>I558+I552+I562+I590</f>
        <v>1042</v>
      </c>
      <c r="J551" s="235">
        <f>J558+J552+J562</f>
        <v>1039</v>
      </c>
      <c r="K551" s="235">
        <f>K558+K552+K562</f>
        <v>1039</v>
      </c>
      <c r="L551" s="47"/>
      <c r="M551" s="47"/>
    </row>
    <row r="552" spans="1:14" ht="30" x14ac:dyDescent="0.25">
      <c r="A552" s="261" t="s">
        <v>493</v>
      </c>
      <c r="B552" s="37" t="s">
        <v>43</v>
      </c>
      <c r="C552" s="37" t="s">
        <v>53</v>
      </c>
      <c r="D552" s="35">
        <v>5100000000</v>
      </c>
      <c r="E552" s="33"/>
      <c r="F552" s="33"/>
      <c r="G552" s="40">
        <f t="shared" ref="G552:K556" si="154">G553</f>
        <v>12</v>
      </c>
      <c r="H552" s="235">
        <f t="shared" si="153"/>
        <v>0</v>
      </c>
      <c r="I552" s="40">
        <f t="shared" si="154"/>
        <v>10</v>
      </c>
      <c r="J552" s="40">
        <f>J553</f>
        <v>10</v>
      </c>
      <c r="K552" s="40">
        <f t="shared" si="154"/>
        <v>10</v>
      </c>
      <c r="L552" s="42"/>
      <c r="M552" s="42"/>
    </row>
    <row r="553" spans="1:14" ht="45" x14ac:dyDescent="0.25">
      <c r="A553" s="29" t="s">
        <v>548</v>
      </c>
      <c r="B553" s="37" t="s">
        <v>43</v>
      </c>
      <c r="C553" s="37" t="s">
        <v>53</v>
      </c>
      <c r="D553" s="35">
        <v>5110000000</v>
      </c>
      <c r="E553" s="33"/>
      <c r="F553" s="33"/>
      <c r="G553" s="40">
        <f t="shared" si="154"/>
        <v>12</v>
      </c>
      <c r="H553" s="235">
        <f t="shared" si="153"/>
        <v>0</v>
      </c>
      <c r="I553" s="40">
        <f t="shared" si="154"/>
        <v>10</v>
      </c>
      <c r="J553" s="40">
        <f t="shared" si="154"/>
        <v>10</v>
      </c>
      <c r="K553" s="40">
        <f t="shared" si="154"/>
        <v>10</v>
      </c>
      <c r="L553" s="42"/>
      <c r="M553" s="42"/>
    </row>
    <row r="554" spans="1:14" ht="30" x14ac:dyDescent="0.25">
      <c r="A554" s="257" t="s">
        <v>359</v>
      </c>
      <c r="B554" s="37" t="s">
        <v>43</v>
      </c>
      <c r="C554" s="37" t="s">
        <v>53</v>
      </c>
      <c r="D554" s="32">
        <v>5110191020</v>
      </c>
      <c r="E554" s="33"/>
      <c r="F554" s="33"/>
      <c r="G554" s="40">
        <f t="shared" si="154"/>
        <v>12</v>
      </c>
      <c r="H554" s="235">
        <f t="shared" si="153"/>
        <v>0</v>
      </c>
      <c r="I554" s="40">
        <f t="shared" si="154"/>
        <v>10</v>
      </c>
      <c r="J554" s="40">
        <f t="shared" si="154"/>
        <v>10</v>
      </c>
      <c r="K554" s="40">
        <f t="shared" si="154"/>
        <v>10</v>
      </c>
      <c r="L554" s="42"/>
      <c r="M554" s="42"/>
    </row>
    <row r="555" spans="1:14" ht="30" x14ac:dyDescent="0.25">
      <c r="A555" s="257" t="s">
        <v>160</v>
      </c>
      <c r="B555" s="37" t="s">
        <v>43</v>
      </c>
      <c r="C555" s="37" t="s">
        <v>53</v>
      </c>
      <c r="D555" s="32">
        <v>5110191020</v>
      </c>
      <c r="E555" s="35">
        <v>200</v>
      </c>
      <c r="F555" s="33"/>
      <c r="G555" s="40">
        <f t="shared" si="154"/>
        <v>12</v>
      </c>
      <c r="H555" s="235">
        <f t="shared" si="153"/>
        <v>0</v>
      </c>
      <c r="I555" s="40">
        <f t="shared" si="154"/>
        <v>10</v>
      </c>
      <c r="J555" s="40">
        <f t="shared" si="154"/>
        <v>10</v>
      </c>
      <c r="K555" s="40">
        <f t="shared" si="154"/>
        <v>10</v>
      </c>
      <c r="L555" s="42"/>
      <c r="M555" s="42"/>
    </row>
    <row r="556" spans="1:14" ht="30" x14ac:dyDescent="0.25">
      <c r="A556" s="258" t="s">
        <v>20</v>
      </c>
      <c r="B556" s="37" t="s">
        <v>43</v>
      </c>
      <c r="C556" s="37" t="s">
        <v>53</v>
      </c>
      <c r="D556" s="32">
        <v>5110191020</v>
      </c>
      <c r="E556" s="35">
        <v>240</v>
      </c>
      <c r="F556" s="33"/>
      <c r="G556" s="40">
        <f t="shared" si="154"/>
        <v>12</v>
      </c>
      <c r="H556" s="235">
        <f t="shared" si="153"/>
        <v>0</v>
      </c>
      <c r="I556" s="40">
        <f t="shared" si="154"/>
        <v>10</v>
      </c>
      <c r="J556" s="40">
        <f t="shared" si="154"/>
        <v>10</v>
      </c>
      <c r="K556" s="40">
        <f t="shared" si="154"/>
        <v>10</v>
      </c>
      <c r="L556" s="42"/>
      <c r="M556" s="42"/>
    </row>
    <row r="557" spans="1:14" x14ac:dyDescent="0.25">
      <c r="A557" s="259" t="s">
        <v>8</v>
      </c>
      <c r="B557" s="37" t="s">
        <v>43</v>
      </c>
      <c r="C557" s="37" t="s">
        <v>53</v>
      </c>
      <c r="D557" s="32">
        <v>5110191020</v>
      </c>
      <c r="E557" s="35">
        <v>240</v>
      </c>
      <c r="F557" s="35">
        <v>1</v>
      </c>
      <c r="G557" s="40">
        <v>12</v>
      </c>
      <c r="H557" s="235">
        <f t="shared" si="153"/>
        <v>0</v>
      </c>
      <c r="I557" s="40">
        <v>10</v>
      </c>
      <c r="J557" s="40">
        <v>10</v>
      </c>
      <c r="K557" s="40">
        <v>10</v>
      </c>
      <c r="L557" s="42"/>
      <c r="M557" s="42"/>
    </row>
    <row r="558" spans="1:14" ht="30" x14ac:dyDescent="0.25">
      <c r="A558" s="256" t="s">
        <v>546</v>
      </c>
      <c r="B558" s="37" t="s">
        <v>43</v>
      </c>
      <c r="C558" s="36" t="s">
        <v>53</v>
      </c>
      <c r="D558" s="33">
        <v>5800000000</v>
      </c>
      <c r="E558" s="33"/>
      <c r="F558" s="33"/>
      <c r="G558" s="40" t="e">
        <f>H639+#REF!</f>
        <v>#REF!</v>
      </c>
      <c r="H558" s="235">
        <f t="shared" ref="H558:H589" si="155">I558-J558</f>
        <v>0</v>
      </c>
      <c r="I558" s="40">
        <f>I559+I584</f>
        <v>1000</v>
      </c>
      <c r="J558" s="40">
        <f>J559+J584</f>
        <v>1000</v>
      </c>
      <c r="K558" s="40">
        <f>K559+K584</f>
        <v>1000</v>
      </c>
      <c r="L558" s="42"/>
      <c r="M558" s="42"/>
    </row>
    <row r="559" spans="1:14" ht="45" x14ac:dyDescent="0.25">
      <c r="A559" s="257" t="s">
        <v>517</v>
      </c>
      <c r="B559" s="37" t="s">
        <v>43</v>
      </c>
      <c r="C559" s="36" t="s">
        <v>53</v>
      </c>
      <c r="D559" s="32">
        <v>5800390740</v>
      </c>
      <c r="E559" s="33"/>
      <c r="F559" s="33"/>
      <c r="G559" s="40"/>
      <c r="H559" s="235">
        <f t="shared" si="155"/>
        <v>0</v>
      </c>
      <c r="I559" s="40">
        <f t="shared" ref="I559:K560" si="156">I560</f>
        <v>1000</v>
      </c>
      <c r="J559" s="40">
        <f t="shared" si="156"/>
        <v>1000</v>
      </c>
      <c r="K559" s="40">
        <f t="shared" si="156"/>
        <v>1000</v>
      </c>
      <c r="L559" s="42"/>
      <c r="M559" s="42"/>
    </row>
    <row r="560" spans="1:14" x14ac:dyDescent="0.25">
      <c r="A560" s="258" t="s">
        <v>47</v>
      </c>
      <c r="B560" s="37" t="s">
        <v>43</v>
      </c>
      <c r="C560" s="36" t="s">
        <v>53</v>
      </c>
      <c r="D560" s="32">
        <v>5800390740</v>
      </c>
      <c r="E560" s="35">
        <v>610</v>
      </c>
      <c r="F560" s="33"/>
      <c r="G560" s="40">
        <f>G561</f>
        <v>14279.9</v>
      </c>
      <c r="H560" s="235">
        <f t="shared" si="155"/>
        <v>0</v>
      </c>
      <c r="I560" s="40">
        <f t="shared" si="156"/>
        <v>1000</v>
      </c>
      <c r="J560" s="40">
        <f t="shared" si="156"/>
        <v>1000</v>
      </c>
      <c r="K560" s="40">
        <f t="shared" si="156"/>
        <v>1000</v>
      </c>
      <c r="L560" s="42"/>
      <c r="M560" s="42"/>
    </row>
    <row r="561" spans="1:14" x14ac:dyDescent="0.25">
      <c r="A561" s="259" t="s">
        <v>8</v>
      </c>
      <c r="B561" s="37" t="s">
        <v>43</v>
      </c>
      <c r="C561" s="36" t="s">
        <v>53</v>
      </c>
      <c r="D561" s="32">
        <v>5800390740</v>
      </c>
      <c r="E561" s="35">
        <v>610</v>
      </c>
      <c r="F561" s="35">
        <v>1</v>
      </c>
      <c r="G561" s="40">
        <v>14279.9</v>
      </c>
      <c r="H561" s="235">
        <f t="shared" si="155"/>
        <v>0</v>
      </c>
      <c r="I561" s="40">
        <v>1000</v>
      </c>
      <c r="J561" s="40">
        <v>1000</v>
      </c>
      <c r="K561" s="40">
        <v>1000</v>
      </c>
      <c r="L561" s="42"/>
      <c r="M561" s="42"/>
    </row>
    <row r="562" spans="1:14" ht="45" x14ac:dyDescent="0.25">
      <c r="A562" s="114" t="s">
        <v>468</v>
      </c>
      <c r="B562" s="37" t="s">
        <v>43</v>
      </c>
      <c r="C562" s="36" t="s">
        <v>53</v>
      </c>
      <c r="D562" s="33">
        <v>6400000000</v>
      </c>
      <c r="E562" s="33"/>
      <c r="F562" s="33"/>
      <c r="G562" s="40" t="e">
        <f>H630+#REF!</f>
        <v>#REF!</v>
      </c>
      <c r="H562" s="235">
        <f t="shared" si="155"/>
        <v>-7</v>
      </c>
      <c r="I562" s="40">
        <f>I565+I568+I571+I574+I577+I580+I583</f>
        <v>22</v>
      </c>
      <c r="J562" s="40">
        <f>J565+J568+J571+J574+J577+J580+J583</f>
        <v>29</v>
      </c>
      <c r="K562" s="40">
        <f>K565+K568+K571+K574+K577+K580+K583</f>
        <v>29</v>
      </c>
      <c r="M562" s="42"/>
      <c r="N562" s="42"/>
    </row>
    <row r="563" spans="1:14" x14ac:dyDescent="0.25">
      <c r="A563" s="115" t="s">
        <v>469</v>
      </c>
      <c r="B563" s="37" t="s">
        <v>43</v>
      </c>
      <c r="C563" s="36" t="s">
        <v>53</v>
      </c>
      <c r="D563" s="33">
        <v>6400191200</v>
      </c>
      <c r="E563" s="33"/>
      <c r="F563" s="33"/>
      <c r="G563" s="40"/>
      <c r="H563" s="235">
        <f t="shared" si="155"/>
        <v>-1</v>
      </c>
      <c r="I563" s="40">
        <f t="shared" ref="I563:K578" si="157">I564</f>
        <v>2</v>
      </c>
      <c r="J563" s="40">
        <f t="shared" si="157"/>
        <v>3</v>
      </c>
      <c r="K563" s="40">
        <f t="shared" si="157"/>
        <v>3</v>
      </c>
      <c r="M563" s="42"/>
      <c r="N563" s="42"/>
    </row>
    <row r="564" spans="1:14" x14ac:dyDescent="0.25">
      <c r="A564" s="6" t="s">
        <v>47</v>
      </c>
      <c r="B564" s="37" t="s">
        <v>43</v>
      </c>
      <c r="C564" s="36" t="s">
        <v>53</v>
      </c>
      <c r="D564" s="33">
        <v>6400191200</v>
      </c>
      <c r="E564" s="35">
        <v>610</v>
      </c>
      <c r="F564" s="33"/>
      <c r="G564" s="40">
        <f>G565</f>
        <v>14279.9</v>
      </c>
      <c r="H564" s="235">
        <f t="shared" si="155"/>
        <v>-1</v>
      </c>
      <c r="I564" s="40">
        <f t="shared" si="157"/>
        <v>2</v>
      </c>
      <c r="J564" s="40">
        <f t="shared" si="157"/>
        <v>3</v>
      </c>
      <c r="K564" s="40">
        <f t="shared" si="157"/>
        <v>3</v>
      </c>
      <c r="M564" s="42"/>
      <c r="N564" s="42"/>
    </row>
    <row r="565" spans="1:14" x14ac:dyDescent="0.25">
      <c r="A565" s="7" t="s">
        <v>8</v>
      </c>
      <c r="B565" s="37" t="s">
        <v>43</v>
      </c>
      <c r="C565" s="36" t="s">
        <v>53</v>
      </c>
      <c r="D565" s="33">
        <v>6400191200</v>
      </c>
      <c r="E565" s="35">
        <v>610</v>
      </c>
      <c r="F565" s="35">
        <v>1</v>
      </c>
      <c r="G565" s="40">
        <v>14279.9</v>
      </c>
      <c r="H565" s="235">
        <f t="shared" si="155"/>
        <v>-1</v>
      </c>
      <c r="I565" s="40">
        <v>2</v>
      </c>
      <c r="J565" s="40">
        <v>3</v>
      </c>
      <c r="K565" s="40">
        <v>3</v>
      </c>
      <c r="M565" s="42"/>
      <c r="N565" s="42"/>
    </row>
    <row r="566" spans="1:14" x14ac:dyDescent="0.25">
      <c r="A566" s="115" t="s">
        <v>470</v>
      </c>
      <c r="B566" s="37" t="s">
        <v>43</v>
      </c>
      <c r="C566" s="36" t="s">
        <v>53</v>
      </c>
      <c r="D566" s="33">
        <v>6400291200</v>
      </c>
      <c r="E566" s="33"/>
      <c r="F566" s="33"/>
      <c r="G566" s="40"/>
      <c r="H566" s="235">
        <f t="shared" si="155"/>
        <v>-1</v>
      </c>
      <c r="I566" s="40">
        <f t="shared" si="157"/>
        <v>5</v>
      </c>
      <c r="J566" s="40">
        <f t="shared" si="157"/>
        <v>6</v>
      </c>
      <c r="K566" s="40">
        <f t="shared" si="157"/>
        <v>6</v>
      </c>
      <c r="M566" s="42"/>
      <c r="N566" s="42"/>
    </row>
    <row r="567" spans="1:14" x14ac:dyDescent="0.25">
      <c r="A567" s="6" t="s">
        <v>47</v>
      </c>
      <c r="B567" s="37" t="s">
        <v>43</v>
      </c>
      <c r="C567" s="36" t="s">
        <v>53</v>
      </c>
      <c r="D567" s="33">
        <v>6400291200</v>
      </c>
      <c r="E567" s="35">
        <v>610</v>
      </c>
      <c r="F567" s="33"/>
      <c r="G567" s="40">
        <f>G568</f>
        <v>14279.9</v>
      </c>
      <c r="H567" s="235">
        <f t="shared" si="155"/>
        <v>-1</v>
      </c>
      <c r="I567" s="40">
        <f t="shared" si="157"/>
        <v>5</v>
      </c>
      <c r="J567" s="40">
        <f t="shared" si="157"/>
        <v>6</v>
      </c>
      <c r="K567" s="40">
        <f t="shared" si="157"/>
        <v>6</v>
      </c>
      <c r="M567" s="42"/>
      <c r="N567" s="42"/>
    </row>
    <row r="568" spans="1:14" x14ac:dyDescent="0.25">
      <c r="A568" s="7" t="s">
        <v>8</v>
      </c>
      <c r="B568" s="37" t="s">
        <v>43</v>
      </c>
      <c r="C568" s="36" t="s">
        <v>53</v>
      </c>
      <c r="D568" s="33">
        <v>6400291200</v>
      </c>
      <c r="E568" s="35">
        <v>610</v>
      </c>
      <c r="F568" s="35">
        <v>1</v>
      </c>
      <c r="G568" s="40">
        <v>14279.9</v>
      </c>
      <c r="H568" s="235">
        <f t="shared" si="155"/>
        <v>-1</v>
      </c>
      <c r="I568" s="40">
        <v>5</v>
      </c>
      <c r="J568" s="40">
        <v>6</v>
      </c>
      <c r="K568" s="40">
        <v>6</v>
      </c>
      <c r="M568" s="42"/>
      <c r="N568" s="42"/>
    </row>
    <row r="569" spans="1:14" ht="30" x14ac:dyDescent="0.25">
      <c r="A569" s="115" t="s">
        <v>471</v>
      </c>
      <c r="B569" s="37" t="s">
        <v>43</v>
      </c>
      <c r="C569" s="36" t="s">
        <v>53</v>
      </c>
      <c r="D569" s="33">
        <v>6400391200</v>
      </c>
      <c r="E569" s="33"/>
      <c r="F569" s="33"/>
      <c r="G569" s="40"/>
      <c r="H569" s="235">
        <f t="shared" si="155"/>
        <v>-1</v>
      </c>
      <c r="I569" s="40">
        <f t="shared" si="157"/>
        <v>3</v>
      </c>
      <c r="J569" s="40">
        <f t="shared" si="157"/>
        <v>4</v>
      </c>
      <c r="K569" s="40">
        <f t="shared" si="157"/>
        <v>4</v>
      </c>
      <c r="M569" s="42"/>
      <c r="N569" s="42"/>
    </row>
    <row r="570" spans="1:14" x14ac:dyDescent="0.25">
      <c r="A570" s="6" t="s">
        <v>47</v>
      </c>
      <c r="B570" s="37" t="s">
        <v>43</v>
      </c>
      <c r="C570" s="36" t="s">
        <v>53</v>
      </c>
      <c r="D570" s="33">
        <v>6400391200</v>
      </c>
      <c r="E570" s="35">
        <v>610</v>
      </c>
      <c r="F570" s="33"/>
      <c r="G570" s="40">
        <f>G571</f>
        <v>14279.9</v>
      </c>
      <c r="H570" s="235">
        <f t="shared" si="155"/>
        <v>-1</v>
      </c>
      <c r="I570" s="40">
        <f t="shared" si="157"/>
        <v>3</v>
      </c>
      <c r="J570" s="40">
        <f t="shared" si="157"/>
        <v>4</v>
      </c>
      <c r="K570" s="40">
        <f t="shared" si="157"/>
        <v>4</v>
      </c>
      <c r="M570" s="42"/>
      <c r="N570" s="42"/>
    </row>
    <row r="571" spans="1:14" x14ac:dyDescent="0.25">
      <c r="A571" s="7" t="s">
        <v>8</v>
      </c>
      <c r="B571" s="37" t="s">
        <v>43</v>
      </c>
      <c r="C571" s="36" t="s">
        <v>53</v>
      </c>
      <c r="D571" s="33">
        <v>6400391200</v>
      </c>
      <c r="E571" s="35">
        <v>610</v>
      </c>
      <c r="F571" s="35">
        <v>1</v>
      </c>
      <c r="G571" s="40">
        <v>14279.9</v>
      </c>
      <c r="H571" s="235">
        <f t="shared" si="155"/>
        <v>-1</v>
      </c>
      <c r="I571" s="40">
        <v>3</v>
      </c>
      <c r="J571" s="40">
        <v>4</v>
      </c>
      <c r="K571" s="40">
        <v>4</v>
      </c>
      <c r="M571" s="42"/>
      <c r="N571" s="42"/>
    </row>
    <row r="572" spans="1:14" ht="30" x14ac:dyDescent="0.25">
      <c r="A572" s="115" t="s">
        <v>472</v>
      </c>
      <c r="B572" s="37" t="s">
        <v>43</v>
      </c>
      <c r="C572" s="36" t="s">
        <v>53</v>
      </c>
      <c r="D572" s="33">
        <v>6400491200</v>
      </c>
      <c r="E572" s="33"/>
      <c r="F572" s="33"/>
      <c r="G572" s="40"/>
      <c r="H572" s="235">
        <f t="shared" si="155"/>
        <v>-1</v>
      </c>
      <c r="I572" s="40">
        <f t="shared" si="157"/>
        <v>3</v>
      </c>
      <c r="J572" s="40">
        <f t="shared" si="157"/>
        <v>4</v>
      </c>
      <c r="K572" s="40">
        <f t="shared" si="157"/>
        <v>4</v>
      </c>
      <c r="M572" s="42"/>
      <c r="N572" s="42"/>
    </row>
    <row r="573" spans="1:14" x14ac:dyDescent="0.25">
      <c r="A573" s="6" t="s">
        <v>47</v>
      </c>
      <c r="B573" s="37" t="s">
        <v>43</v>
      </c>
      <c r="C573" s="36" t="s">
        <v>53</v>
      </c>
      <c r="D573" s="33">
        <v>6400491200</v>
      </c>
      <c r="E573" s="35">
        <v>610</v>
      </c>
      <c r="F573" s="33"/>
      <c r="G573" s="40">
        <f>G574</f>
        <v>14279.9</v>
      </c>
      <c r="H573" s="235">
        <f t="shared" si="155"/>
        <v>-1</v>
      </c>
      <c r="I573" s="40">
        <f t="shared" si="157"/>
        <v>3</v>
      </c>
      <c r="J573" s="40">
        <f t="shared" si="157"/>
        <v>4</v>
      </c>
      <c r="K573" s="40">
        <f t="shared" si="157"/>
        <v>4</v>
      </c>
      <c r="M573" s="42"/>
      <c r="N573" s="42"/>
    </row>
    <row r="574" spans="1:14" x14ac:dyDescent="0.25">
      <c r="A574" s="7" t="s">
        <v>8</v>
      </c>
      <c r="B574" s="37" t="s">
        <v>43</v>
      </c>
      <c r="C574" s="36" t="s">
        <v>53</v>
      </c>
      <c r="D574" s="33">
        <v>6400491200</v>
      </c>
      <c r="E574" s="35">
        <v>610</v>
      </c>
      <c r="F574" s="35">
        <v>1</v>
      </c>
      <c r="G574" s="40">
        <v>14279.9</v>
      </c>
      <c r="H574" s="235">
        <f t="shared" si="155"/>
        <v>-1</v>
      </c>
      <c r="I574" s="40">
        <v>3</v>
      </c>
      <c r="J574" s="40">
        <v>4</v>
      </c>
      <c r="K574" s="40">
        <v>4</v>
      </c>
      <c r="M574" s="42"/>
      <c r="N574" s="42"/>
    </row>
    <row r="575" spans="1:14" x14ac:dyDescent="0.25">
      <c r="A575" s="115" t="s">
        <v>473</v>
      </c>
      <c r="B575" s="37" t="s">
        <v>43</v>
      </c>
      <c r="C575" s="36" t="s">
        <v>53</v>
      </c>
      <c r="D575" s="33">
        <v>6400591200</v>
      </c>
      <c r="E575" s="33"/>
      <c r="F575" s="33"/>
      <c r="G575" s="40"/>
      <c r="H575" s="235">
        <f t="shared" si="155"/>
        <v>-1</v>
      </c>
      <c r="I575" s="40">
        <f t="shared" si="157"/>
        <v>3</v>
      </c>
      <c r="J575" s="40">
        <f t="shared" si="157"/>
        <v>4</v>
      </c>
      <c r="K575" s="40">
        <f t="shared" si="157"/>
        <v>4</v>
      </c>
      <c r="M575" s="42"/>
      <c r="N575" s="42"/>
    </row>
    <row r="576" spans="1:14" x14ac:dyDescent="0.25">
      <c r="A576" s="6" t="s">
        <v>47</v>
      </c>
      <c r="B576" s="37" t="s">
        <v>43</v>
      </c>
      <c r="C576" s="36" t="s">
        <v>53</v>
      </c>
      <c r="D576" s="33">
        <v>6400591200</v>
      </c>
      <c r="E576" s="35">
        <v>610</v>
      </c>
      <c r="F576" s="33"/>
      <c r="G576" s="40">
        <f>G577</f>
        <v>14279.9</v>
      </c>
      <c r="H576" s="235">
        <f t="shared" si="155"/>
        <v>-1</v>
      </c>
      <c r="I576" s="40">
        <f t="shared" si="157"/>
        <v>3</v>
      </c>
      <c r="J576" s="40">
        <f t="shared" si="157"/>
        <v>4</v>
      </c>
      <c r="K576" s="40">
        <f t="shared" si="157"/>
        <v>4</v>
      </c>
      <c r="M576" s="42"/>
      <c r="N576" s="42"/>
    </row>
    <row r="577" spans="1:14" x14ac:dyDescent="0.25">
      <c r="A577" s="7" t="s">
        <v>8</v>
      </c>
      <c r="B577" s="37" t="s">
        <v>43</v>
      </c>
      <c r="C577" s="36" t="s">
        <v>53</v>
      </c>
      <c r="D577" s="33">
        <v>6400591200</v>
      </c>
      <c r="E577" s="35">
        <v>610</v>
      </c>
      <c r="F577" s="35">
        <v>1</v>
      </c>
      <c r="G577" s="40">
        <v>14279.9</v>
      </c>
      <c r="H577" s="235">
        <f t="shared" si="155"/>
        <v>-1</v>
      </c>
      <c r="I577" s="40">
        <v>3</v>
      </c>
      <c r="J577" s="40">
        <v>4</v>
      </c>
      <c r="K577" s="40">
        <v>4</v>
      </c>
      <c r="M577" s="42"/>
      <c r="N577" s="42"/>
    </row>
    <row r="578" spans="1:14" ht="30" x14ac:dyDescent="0.25">
      <c r="A578" s="115" t="s">
        <v>474</v>
      </c>
      <c r="B578" s="37" t="s">
        <v>43</v>
      </c>
      <c r="C578" s="36" t="s">
        <v>53</v>
      </c>
      <c r="D578" s="33">
        <v>6400691200</v>
      </c>
      <c r="E578" s="33"/>
      <c r="F578" s="33"/>
      <c r="G578" s="40"/>
      <c r="H578" s="235">
        <f t="shared" si="155"/>
        <v>-1</v>
      </c>
      <c r="I578" s="40">
        <f t="shared" si="157"/>
        <v>4</v>
      </c>
      <c r="J578" s="40">
        <f t="shared" si="157"/>
        <v>5</v>
      </c>
      <c r="K578" s="40">
        <f t="shared" si="157"/>
        <v>5</v>
      </c>
      <c r="M578" s="42"/>
      <c r="N578" s="42"/>
    </row>
    <row r="579" spans="1:14" x14ac:dyDescent="0.25">
      <c r="A579" s="6" t="s">
        <v>47</v>
      </c>
      <c r="B579" s="37" t="s">
        <v>43</v>
      </c>
      <c r="C579" s="36" t="s">
        <v>53</v>
      </c>
      <c r="D579" s="33">
        <v>6400691200</v>
      </c>
      <c r="E579" s="35">
        <v>610</v>
      </c>
      <c r="F579" s="33"/>
      <c r="G579" s="40">
        <f>G580</f>
        <v>14279.9</v>
      </c>
      <c r="H579" s="235">
        <f t="shared" si="155"/>
        <v>-1</v>
      </c>
      <c r="I579" s="40">
        <f>I580</f>
        <v>4</v>
      </c>
      <c r="J579" s="40">
        <f>J580</f>
        <v>5</v>
      </c>
      <c r="K579" s="40">
        <f>K580</f>
        <v>5</v>
      </c>
      <c r="M579" s="42"/>
      <c r="N579" s="42"/>
    </row>
    <row r="580" spans="1:14" x14ac:dyDescent="0.25">
      <c r="A580" s="7" t="s">
        <v>8</v>
      </c>
      <c r="B580" s="37" t="s">
        <v>43</v>
      </c>
      <c r="C580" s="36" t="s">
        <v>53</v>
      </c>
      <c r="D580" s="33">
        <v>6400691200</v>
      </c>
      <c r="E580" s="35">
        <v>610</v>
      </c>
      <c r="F580" s="35">
        <v>1</v>
      </c>
      <c r="G580" s="40">
        <v>14279.9</v>
      </c>
      <c r="H580" s="235">
        <f t="shared" si="155"/>
        <v>-1</v>
      </c>
      <c r="I580" s="40">
        <v>4</v>
      </c>
      <c r="J580" s="40">
        <v>5</v>
      </c>
      <c r="K580" s="40">
        <v>5</v>
      </c>
      <c r="M580" s="42"/>
      <c r="N580" s="42"/>
    </row>
    <row r="581" spans="1:14" ht="30" x14ac:dyDescent="0.25">
      <c r="A581" s="115" t="s">
        <v>475</v>
      </c>
      <c r="B581" s="37" t="s">
        <v>43</v>
      </c>
      <c r="C581" s="36" t="s">
        <v>53</v>
      </c>
      <c r="D581" s="33">
        <v>6400791200</v>
      </c>
      <c r="E581" s="33"/>
      <c r="F581" s="33"/>
      <c r="G581" s="40"/>
      <c r="H581" s="235">
        <f t="shared" si="155"/>
        <v>-1</v>
      </c>
      <c r="I581" s="40">
        <f t="shared" ref="I581:K582" si="158">I582</f>
        <v>2</v>
      </c>
      <c r="J581" s="40">
        <f t="shared" si="158"/>
        <v>3</v>
      </c>
      <c r="K581" s="40">
        <f t="shared" si="158"/>
        <v>3</v>
      </c>
      <c r="M581" s="42"/>
      <c r="N581" s="42"/>
    </row>
    <row r="582" spans="1:14" x14ac:dyDescent="0.25">
      <c r="A582" s="6" t="s">
        <v>47</v>
      </c>
      <c r="B582" s="37" t="s">
        <v>43</v>
      </c>
      <c r="C582" s="36" t="s">
        <v>53</v>
      </c>
      <c r="D582" s="33">
        <v>6400791200</v>
      </c>
      <c r="E582" s="35">
        <v>610</v>
      </c>
      <c r="F582" s="33"/>
      <c r="G582" s="40">
        <f>G583</f>
        <v>14279.9</v>
      </c>
      <c r="H582" s="235">
        <f t="shared" si="155"/>
        <v>-1</v>
      </c>
      <c r="I582" s="40">
        <f t="shared" si="158"/>
        <v>2</v>
      </c>
      <c r="J582" s="40">
        <f t="shared" si="158"/>
        <v>3</v>
      </c>
      <c r="K582" s="40">
        <f t="shared" si="158"/>
        <v>3</v>
      </c>
      <c r="M582" s="42"/>
      <c r="N582" s="42"/>
    </row>
    <row r="583" spans="1:14" x14ac:dyDescent="0.25">
      <c r="A583" s="7" t="s">
        <v>8</v>
      </c>
      <c r="B583" s="37" t="s">
        <v>43</v>
      </c>
      <c r="C583" s="36" t="s">
        <v>53</v>
      </c>
      <c r="D583" s="33">
        <v>6400791200</v>
      </c>
      <c r="E583" s="35">
        <v>610</v>
      </c>
      <c r="F583" s="35">
        <v>1</v>
      </c>
      <c r="G583" s="40">
        <v>14279.9</v>
      </c>
      <c r="H583" s="235">
        <f t="shared" si="155"/>
        <v>-1</v>
      </c>
      <c r="I583" s="40">
        <v>2</v>
      </c>
      <c r="J583" s="40">
        <v>3</v>
      </c>
      <c r="K583" s="40">
        <v>3</v>
      </c>
      <c r="M583" s="42"/>
      <c r="N583" s="42"/>
    </row>
    <row r="584" spans="1:14" ht="30" hidden="1" x14ac:dyDescent="0.25">
      <c r="A584" s="111" t="s">
        <v>438</v>
      </c>
      <c r="B584" s="37" t="s">
        <v>43</v>
      </c>
      <c r="C584" s="36" t="s">
        <v>53</v>
      </c>
      <c r="D584" s="32" t="s">
        <v>390</v>
      </c>
      <c r="E584" s="33"/>
      <c r="F584" s="33"/>
      <c r="G584" s="40"/>
      <c r="H584" s="235">
        <f t="shared" si="155"/>
        <v>0</v>
      </c>
      <c r="I584" s="40">
        <f>I585+I589</f>
        <v>0</v>
      </c>
      <c r="J584" s="40">
        <f>J585+J589</f>
        <v>0</v>
      </c>
      <c r="K584" s="40">
        <f>K585+K589</f>
        <v>0</v>
      </c>
      <c r="L584" s="42"/>
      <c r="M584" s="42"/>
    </row>
    <row r="585" spans="1:14" hidden="1" x14ac:dyDescent="0.25">
      <c r="A585" s="258" t="s">
        <v>47</v>
      </c>
      <c r="B585" s="37" t="s">
        <v>43</v>
      </c>
      <c r="C585" s="36" t="s">
        <v>53</v>
      </c>
      <c r="D585" s="32" t="s">
        <v>390</v>
      </c>
      <c r="E585" s="35">
        <v>610</v>
      </c>
      <c r="F585" s="33"/>
      <c r="G585" s="40">
        <f>G586</f>
        <v>14279.9</v>
      </c>
      <c r="H585" s="235">
        <f t="shared" si="155"/>
        <v>0</v>
      </c>
      <c r="I585" s="40">
        <f t="shared" ref="I585:K588" si="159">I586</f>
        <v>0</v>
      </c>
      <c r="J585" s="40">
        <f t="shared" si="159"/>
        <v>0</v>
      </c>
      <c r="K585" s="40">
        <f t="shared" si="159"/>
        <v>0</v>
      </c>
      <c r="L585" s="42"/>
      <c r="M585" s="42"/>
    </row>
    <row r="586" spans="1:14" hidden="1" x14ac:dyDescent="0.25">
      <c r="A586" s="259" t="s">
        <v>8</v>
      </c>
      <c r="B586" s="37" t="s">
        <v>43</v>
      </c>
      <c r="C586" s="36" t="s">
        <v>53</v>
      </c>
      <c r="D586" s="32" t="s">
        <v>390</v>
      </c>
      <c r="E586" s="35">
        <v>610</v>
      </c>
      <c r="F586" s="35">
        <v>1</v>
      </c>
      <c r="G586" s="40">
        <v>14279.9</v>
      </c>
      <c r="H586" s="235">
        <f t="shared" si="155"/>
        <v>0</v>
      </c>
      <c r="I586" s="40"/>
      <c r="J586" s="40"/>
      <c r="K586" s="40"/>
      <c r="L586" s="42"/>
      <c r="M586" s="42"/>
    </row>
    <row r="587" spans="1:14" ht="45" hidden="1" customHeight="1" x14ac:dyDescent="0.25">
      <c r="A587" s="260" t="s">
        <v>460</v>
      </c>
      <c r="B587" s="37" t="s">
        <v>43</v>
      </c>
      <c r="C587" s="36" t="s">
        <v>53</v>
      </c>
      <c r="D587" s="32" t="s">
        <v>390</v>
      </c>
      <c r="E587" s="33"/>
      <c r="F587" s="33"/>
      <c r="G587" s="40"/>
      <c r="H587" s="235">
        <f t="shared" si="155"/>
        <v>0</v>
      </c>
      <c r="I587" s="40">
        <f t="shared" si="159"/>
        <v>0</v>
      </c>
      <c r="J587" s="40">
        <f t="shared" si="159"/>
        <v>0</v>
      </c>
      <c r="K587" s="40">
        <f t="shared" si="159"/>
        <v>0</v>
      </c>
      <c r="L587" s="42"/>
      <c r="M587" s="42"/>
    </row>
    <row r="588" spans="1:14" ht="15" hidden="1" customHeight="1" x14ac:dyDescent="0.25">
      <c r="A588" s="258" t="s">
        <v>47</v>
      </c>
      <c r="B588" s="37" t="s">
        <v>43</v>
      </c>
      <c r="C588" s="36" t="s">
        <v>53</v>
      </c>
      <c r="D588" s="32" t="s">
        <v>390</v>
      </c>
      <c r="E588" s="35">
        <v>610</v>
      </c>
      <c r="F588" s="33"/>
      <c r="G588" s="40">
        <f>G589</f>
        <v>14279.9</v>
      </c>
      <c r="H588" s="235">
        <f t="shared" si="155"/>
        <v>0</v>
      </c>
      <c r="I588" s="40">
        <f t="shared" si="159"/>
        <v>0</v>
      </c>
      <c r="J588" s="40">
        <f t="shared" si="159"/>
        <v>0</v>
      </c>
      <c r="K588" s="40">
        <f t="shared" si="159"/>
        <v>0</v>
      </c>
      <c r="L588" s="42"/>
      <c r="M588" s="42"/>
    </row>
    <row r="589" spans="1:14" ht="15" hidden="1" customHeight="1" x14ac:dyDescent="0.25">
      <c r="A589" s="259" t="s">
        <v>9</v>
      </c>
      <c r="B589" s="37" t="s">
        <v>43</v>
      </c>
      <c r="C589" s="36" t="s">
        <v>53</v>
      </c>
      <c r="D589" s="32" t="s">
        <v>390</v>
      </c>
      <c r="E589" s="35">
        <v>610</v>
      </c>
      <c r="F589" s="35">
        <v>2</v>
      </c>
      <c r="G589" s="40">
        <v>14279.9</v>
      </c>
      <c r="H589" s="235">
        <f t="shared" si="155"/>
        <v>0</v>
      </c>
      <c r="I589" s="40"/>
      <c r="J589" s="40"/>
      <c r="K589" s="40"/>
      <c r="L589" s="42"/>
      <c r="M589" s="42"/>
    </row>
    <row r="590" spans="1:14" ht="27.75" customHeight="1" x14ac:dyDescent="0.25">
      <c r="A590" s="256" t="s">
        <v>609</v>
      </c>
      <c r="B590" s="37" t="s">
        <v>43</v>
      </c>
      <c r="C590" s="36" t="s">
        <v>53</v>
      </c>
      <c r="D590" s="33">
        <v>6800000000</v>
      </c>
      <c r="E590" s="33"/>
      <c r="F590" s="33"/>
      <c r="G590" s="40" t="e">
        <f>H652+#REF!</f>
        <v>#REF!</v>
      </c>
      <c r="H590" s="319">
        <f t="shared" ref="H590:H592" si="160">I590-J590</f>
        <v>10</v>
      </c>
      <c r="I590" s="40">
        <f>I591</f>
        <v>10</v>
      </c>
      <c r="J590" s="40">
        <f t="shared" ref="J590:K590" si="161">J591</f>
        <v>0</v>
      </c>
      <c r="K590" s="40">
        <f t="shared" si="161"/>
        <v>0</v>
      </c>
      <c r="M590" s="42"/>
      <c r="N590" s="42"/>
    </row>
    <row r="591" spans="1:14" ht="30" x14ac:dyDescent="0.25">
      <c r="A591" s="256" t="s">
        <v>610</v>
      </c>
      <c r="B591" s="37" t="s">
        <v>43</v>
      </c>
      <c r="C591" s="36" t="s">
        <v>53</v>
      </c>
      <c r="D591" s="33">
        <v>6800191240</v>
      </c>
      <c r="E591" s="33"/>
      <c r="F591" s="33"/>
      <c r="G591" s="40"/>
      <c r="H591" s="319">
        <f t="shared" si="160"/>
        <v>10</v>
      </c>
      <c r="I591" s="40">
        <f>I592</f>
        <v>10</v>
      </c>
      <c r="J591" s="40">
        <f>J592</f>
        <v>0</v>
      </c>
      <c r="K591" s="40">
        <f>K592</f>
        <v>0</v>
      </c>
      <c r="M591" s="42"/>
      <c r="N591" s="42"/>
    </row>
    <row r="592" spans="1:14" x14ac:dyDescent="0.25">
      <c r="A592" s="6" t="s">
        <v>47</v>
      </c>
      <c r="B592" s="37" t="s">
        <v>43</v>
      </c>
      <c r="C592" s="36" t="s">
        <v>53</v>
      </c>
      <c r="D592" s="33">
        <v>6800191240</v>
      </c>
      <c r="E592" s="35">
        <v>610</v>
      </c>
      <c r="F592" s="33"/>
      <c r="G592" s="40">
        <f>H552</f>
        <v>0</v>
      </c>
      <c r="H592" s="319">
        <f t="shared" si="160"/>
        <v>10</v>
      </c>
      <c r="I592" s="40">
        <v>10</v>
      </c>
      <c r="J592" s="40"/>
      <c r="K592" s="40"/>
      <c r="M592" s="42"/>
      <c r="N592" s="42"/>
    </row>
    <row r="593" spans="1:15" x14ac:dyDescent="0.25">
      <c r="A593" s="5" t="s">
        <v>54</v>
      </c>
      <c r="B593" s="93" t="s">
        <v>43</v>
      </c>
      <c r="C593" s="93" t="s">
        <v>55</v>
      </c>
      <c r="D593" s="181"/>
      <c r="E593" s="181"/>
      <c r="F593" s="181"/>
      <c r="G593" s="235">
        <f>G594</f>
        <v>9523.2000000000007</v>
      </c>
      <c r="H593" s="235">
        <f>H594</f>
        <v>6945.9188100000001</v>
      </c>
      <c r="I593" s="235">
        <f>I594</f>
        <v>18410</v>
      </c>
      <c r="J593" s="235">
        <f>J594</f>
        <v>15890</v>
      </c>
      <c r="K593" s="235">
        <f>K594</f>
        <v>15890</v>
      </c>
    </row>
    <row r="594" spans="1:15" x14ac:dyDescent="0.25">
      <c r="A594" s="6" t="s">
        <v>16</v>
      </c>
      <c r="B594" s="37" t="s">
        <v>43</v>
      </c>
      <c r="C594" s="37" t="s">
        <v>55</v>
      </c>
      <c r="D594" s="35">
        <v>9000000000</v>
      </c>
      <c r="E594" s="33"/>
      <c r="F594" s="33"/>
      <c r="G594" s="40">
        <f>G595+G609+G621</f>
        <v>9523.2000000000007</v>
      </c>
      <c r="H594" s="40">
        <f>H595+H609+H621</f>
        <v>6945.9188100000001</v>
      </c>
      <c r="I594" s="40">
        <f>I595+I609+I621+I605</f>
        <v>18410</v>
      </c>
      <c r="J594" s="40">
        <f>J595+J609+J621+J605</f>
        <v>15890</v>
      </c>
      <c r="K594" s="40">
        <f>K595+K609+K621+K605</f>
        <v>15890</v>
      </c>
    </row>
    <row r="595" spans="1:15" x14ac:dyDescent="0.25">
      <c r="A595" s="6" t="s">
        <v>322</v>
      </c>
      <c r="B595" s="37" t="s">
        <v>43</v>
      </c>
      <c r="C595" s="37" t="s">
        <v>55</v>
      </c>
      <c r="D595" s="35">
        <v>9000090020</v>
      </c>
      <c r="E595" s="33"/>
      <c r="F595" s="33"/>
      <c r="G595" s="40">
        <f>G596+G599+G602</f>
        <v>4044.2</v>
      </c>
      <c r="H595" s="40">
        <f>H596+H599+H602</f>
        <v>3100.7704600000002</v>
      </c>
      <c r="I595" s="40">
        <f>I596+I599+I602</f>
        <v>6940</v>
      </c>
      <c r="J595" s="40">
        <f>J596+J599+J602</f>
        <v>5920</v>
      </c>
      <c r="K595" s="40">
        <f>K596+K599+K602</f>
        <v>5920</v>
      </c>
    </row>
    <row r="596" spans="1:15" ht="60" x14ac:dyDescent="0.25">
      <c r="A596" s="6" t="s">
        <v>17</v>
      </c>
      <c r="B596" s="37" t="s">
        <v>43</v>
      </c>
      <c r="C596" s="37" t="s">
        <v>55</v>
      </c>
      <c r="D596" s="35">
        <v>9000090020</v>
      </c>
      <c r="E596" s="35">
        <v>100</v>
      </c>
      <c r="F596" s="33"/>
      <c r="G596" s="40">
        <f t="shared" ref="G596:K597" si="162">G597</f>
        <v>3468.55</v>
      </c>
      <c r="H596" s="40">
        <f t="shared" si="162"/>
        <v>2794.53854</v>
      </c>
      <c r="I596" s="40">
        <f t="shared" si="162"/>
        <v>6200</v>
      </c>
      <c r="J596" s="40">
        <f t="shared" si="162"/>
        <v>5200</v>
      </c>
      <c r="K596" s="40">
        <f t="shared" si="162"/>
        <v>5200</v>
      </c>
    </row>
    <row r="597" spans="1:15" ht="30" x14ac:dyDescent="0.25">
      <c r="A597" s="6" t="s">
        <v>18</v>
      </c>
      <c r="B597" s="37" t="s">
        <v>43</v>
      </c>
      <c r="C597" s="37" t="s">
        <v>55</v>
      </c>
      <c r="D597" s="35">
        <v>9000090020</v>
      </c>
      <c r="E597" s="35">
        <v>120</v>
      </c>
      <c r="F597" s="33"/>
      <c r="G597" s="40">
        <f t="shared" si="162"/>
        <v>3468.55</v>
      </c>
      <c r="H597" s="40">
        <f t="shared" si="162"/>
        <v>2794.53854</v>
      </c>
      <c r="I597" s="40">
        <f t="shared" si="162"/>
        <v>6200</v>
      </c>
      <c r="J597" s="40">
        <f t="shared" si="162"/>
        <v>5200</v>
      </c>
      <c r="K597" s="40">
        <f t="shared" si="162"/>
        <v>5200</v>
      </c>
    </row>
    <row r="598" spans="1:15" x14ac:dyDescent="0.25">
      <c r="A598" s="7" t="s">
        <v>8</v>
      </c>
      <c r="B598" s="37" t="s">
        <v>43</v>
      </c>
      <c r="C598" s="37" t="s">
        <v>55</v>
      </c>
      <c r="D598" s="35">
        <v>9000090020</v>
      </c>
      <c r="E598" s="35">
        <v>120</v>
      </c>
      <c r="F598" s="35">
        <v>1</v>
      </c>
      <c r="G598" s="40">
        <v>3468.55</v>
      </c>
      <c r="H598" s="40">
        <v>2794.53854</v>
      </c>
      <c r="I598" s="40">
        <v>6200</v>
      </c>
      <c r="J598" s="40">
        <v>5200</v>
      </c>
      <c r="K598" s="40">
        <v>5200</v>
      </c>
    </row>
    <row r="599" spans="1:15" ht="30" x14ac:dyDescent="0.25">
      <c r="A599" s="29" t="s">
        <v>160</v>
      </c>
      <c r="B599" s="37" t="s">
        <v>43</v>
      </c>
      <c r="C599" s="37" t="s">
        <v>55</v>
      </c>
      <c r="D599" s="35">
        <v>9000090020</v>
      </c>
      <c r="E599" s="35">
        <v>200</v>
      </c>
      <c r="F599" s="33"/>
      <c r="G599" s="40">
        <f t="shared" ref="G599:K600" si="163">G600</f>
        <v>210.2</v>
      </c>
      <c r="H599" s="40">
        <f t="shared" si="163"/>
        <v>305.43191999999999</v>
      </c>
      <c r="I599" s="40">
        <f t="shared" si="163"/>
        <v>720</v>
      </c>
      <c r="J599" s="40">
        <f t="shared" si="163"/>
        <v>700</v>
      </c>
      <c r="K599" s="40">
        <f t="shared" si="163"/>
        <v>700</v>
      </c>
    </row>
    <row r="600" spans="1:15" ht="30" x14ac:dyDescent="0.25">
      <c r="A600" s="6" t="s">
        <v>20</v>
      </c>
      <c r="B600" s="37" t="s">
        <v>43</v>
      </c>
      <c r="C600" s="37" t="s">
        <v>55</v>
      </c>
      <c r="D600" s="35">
        <v>9000090020</v>
      </c>
      <c r="E600" s="35">
        <v>240</v>
      </c>
      <c r="F600" s="33"/>
      <c r="G600" s="40">
        <f t="shared" si="163"/>
        <v>210.2</v>
      </c>
      <c r="H600" s="40">
        <f t="shared" si="163"/>
        <v>305.43191999999999</v>
      </c>
      <c r="I600" s="40">
        <f t="shared" si="163"/>
        <v>720</v>
      </c>
      <c r="J600" s="40">
        <f t="shared" si="163"/>
        <v>700</v>
      </c>
      <c r="K600" s="40">
        <f t="shared" si="163"/>
        <v>700</v>
      </c>
    </row>
    <row r="601" spans="1:15" x14ac:dyDescent="0.25">
      <c r="A601" s="7" t="s">
        <v>8</v>
      </c>
      <c r="B601" s="37" t="s">
        <v>43</v>
      </c>
      <c r="C601" s="37" t="s">
        <v>55</v>
      </c>
      <c r="D601" s="35">
        <v>9000090020</v>
      </c>
      <c r="E601" s="35">
        <v>240</v>
      </c>
      <c r="F601" s="35">
        <v>1</v>
      </c>
      <c r="G601" s="40">
        <v>210.2</v>
      </c>
      <c r="H601" s="40">
        <v>305.43191999999999</v>
      </c>
      <c r="I601" s="40">
        <v>720</v>
      </c>
      <c r="J601" s="40">
        <v>700</v>
      </c>
      <c r="K601" s="40">
        <v>700</v>
      </c>
    </row>
    <row r="602" spans="1:15" x14ac:dyDescent="0.25">
      <c r="A602" s="6" t="s">
        <v>21</v>
      </c>
      <c r="B602" s="37" t="s">
        <v>43</v>
      </c>
      <c r="C602" s="37" t="s">
        <v>55</v>
      </c>
      <c r="D602" s="35">
        <v>9000090020</v>
      </c>
      <c r="E602" s="35">
        <v>800</v>
      </c>
      <c r="F602" s="33"/>
      <c r="G602" s="40">
        <f t="shared" ref="G602:K603" si="164">G603</f>
        <v>365.45</v>
      </c>
      <c r="H602" s="40">
        <f t="shared" si="164"/>
        <v>0.8</v>
      </c>
      <c r="I602" s="40">
        <f t="shared" si="164"/>
        <v>20</v>
      </c>
      <c r="J602" s="40">
        <f t="shared" si="164"/>
        <v>20</v>
      </c>
      <c r="K602" s="40">
        <f t="shared" si="164"/>
        <v>20</v>
      </c>
    </row>
    <row r="603" spans="1:15" x14ac:dyDescent="0.25">
      <c r="A603" s="6" t="s">
        <v>22</v>
      </c>
      <c r="B603" s="37" t="s">
        <v>43</v>
      </c>
      <c r="C603" s="37" t="s">
        <v>55</v>
      </c>
      <c r="D603" s="35">
        <v>9000090020</v>
      </c>
      <c r="E603" s="35">
        <v>850</v>
      </c>
      <c r="F603" s="33"/>
      <c r="G603" s="40">
        <f t="shared" si="164"/>
        <v>365.45</v>
      </c>
      <c r="H603" s="40">
        <f t="shared" si="164"/>
        <v>0.8</v>
      </c>
      <c r="I603" s="40">
        <f t="shared" si="164"/>
        <v>20</v>
      </c>
      <c r="J603" s="40">
        <f t="shared" si="164"/>
        <v>20</v>
      </c>
      <c r="K603" s="40">
        <f t="shared" si="164"/>
        <v>20</v>
      </c>
    </row>
    <row r="604" spans="1:15" x14ac:dyDescent="0.25">
      <c r="A604" s="7" t="s">
        <v>8</v>
      </c>
      <c r="B604" s="37" t="s">
        <v>43</v>
      </c>
      <c r="C604" s="37" t="s">
        <v>55</v>
      </c>
      <c r="D604" s="35">
        <v>9000090020</v>
      </c>
      <c r="E604" s="35">
        <v>850</v>
      </c>
      <c r="F604" s="35">
        <v>1</v>
      </c>
      <c r="G604" s="40">
        <v>365.45</v>
      </c>
      <c r="H604" s="40">
        <v>0.8</v>
      </c>
      <c r="I604" s="40">
        <v>20</v>
      </c>
      <c r="J604" s="40">
        <v>20</v>
      </c>
      <c r="K604" s="40">
        <v>20</v>
      </c>
    </row>
    <row r="605" spans="1:15" ht="45" hidden="1" x14ac:dyDescent="0.25">
      <c r="A605" s="6" t="s">
        <v>457</v>
      </c>
      <c r="B605" s="37" t="s">
        <v>43</v>
      </c>
      <c r="C605" s="37" t="s">
        <v>55</v>
      </c>
      <c r="D605" s="35">
        <v>9000055490</v>
      </c>
      <c r="E605" s="33"/>
      <c r="F605" s="33"/>
      <c r="G605" s="40" t="e">
        <f>G606+#REF!+H611</f>
        <v>#REF!</v>
      </c>
      <c r="H605" s="235">
        <f>I605-J605</f>
        <v>0</v>
      </c>
      <c r="I605" s="40">
        <f>I606</f>
        <v>0</v>
      </c>
      <c r="J605" s="40">
        <f>J606</f>
        <v>0</v>
      </c>
      <c r="K605" s="40">
        <f>K606</f>
        <v>0</v>
      </c>
      <c r="M605" s="180"/>
      <c r="N605" s="42"/>
      <c r="O605" s="42"/>
    </row>
    <row r="606" spans="1:15" ht="60" hidden="1" x14ac:dyDescent="0.25">
      <c r="A606" s="6" t="s">
        <v>17</v>
      </c>
      <c r="B606" s="37" t="s">
        <v>43</v>
      </c>
      <c r="C606" s="37" t="s">
        <v>55</v>
      </c>
      <c r="D606" s="35">
        <v>9000055490</v>
      </c>
      <c r="E606" s="35">
        <v>100</v>
      </c>
      <c r="F606" s="33"/>
      <c r="G606" s="40">
        <f t="shared" ref="G606:K607" si="165">G607</f>
        <v>2379</v>
      </c>
      <c r="H606" s="235">
        <f>I606-J606</f>
        <v>0</v>
      </c>
      <c r="I606" s="40">
        <f t="shared" si="165"/>
        <v>0</v>
      </c>
      <c r="J606" s="40">
        <f t="shared" si="165"/>
        <v>0</v>
      </c>
      <c r="K606" s="40">
        <f t="shared" si="165"/>
        <v>0</v>
      </c>
      <c r="M606" s="180"/>
      <c r="N606" s="42"/>
      <c r="O606" s="42"/>
    </row>
    <row r="607" spans="1:15" ht="30" hidden="1" x14ac:dyDescent="0.25">
      <c r="A607" s="6" t="s">
        <v>18</v>
      </c>
      <c r="B607" s="37" t="s">
        <v>43</v>
      </c>
      <c r="C607" s="37" t="s">
        <v>55</v>
      </c>
      <c r="D607" s="35">
        <v>9000055490</v>
      </c>
      <c r="E607" s="35">
        <v>120</v>
      </c>
      <c r="F607" s="33"/>
      <c r="G607" s="40">
        <f t="shared" si="165"/>
        <v>2379</v>
      </c>
      <c r="H607" s="235">
        <f>I607-J607</f>
        <v>0</v>
      </c>
      <c r="I607" s="40">
        <f t="shared" si="165"/>
        <v>0</v>
      </c>
      <c r="J607" s="40">
        <f t="shared" si="165"/>
        <v>0</v>
      </c>
      <c r="K607" s="40">
        <f t="shared" si="165"/>
        <v>0</v>
      </c>
      <c r="M607" s="180"/>
      <c r="N607" s="42"/>
      <c r="O607" s="42"/>
    </row>
    <row r="608" spans="1:15" hidden="1" x14ac:dyDescent="0.25">
      <c r="A608" s="7" t="s">
        <v>9</v>
      </c>
      <c r="B608" s="37" t="s">
        <v>43</v>
      </c>
      <c r="C608" s="37" t="s">
        <v>55</v>
      </c>
      <c r="D608" s="35">
        <v>9000055490</v>
      </c>
      <c r="E608" s="35">
        <v>120</v>
      </c>
      <c r="F608" s="35">
        <v>2</v>
      </c>
      <c r="G608" s="40">
        <v>2379</v>
      </c>
      <c r="H608" s="235">
        <f>I608-J608</f>
        <v>0</v>
      </c>
      <c r="I608" s="40"/>
      <c r="J608" s="40"/>
      <c r="K608" s="40"/>
      <c r="M608" s="180"/>
      <c r="N608" s="42"/>
      <c r="O608" s="42"/>
    </row>
    <row r="609" spans="1:12" x14ac:dyDescent="0.25">
      <c r="A609" s="262" t="s">
        <v>323</v>
      </c>
      <c r="B609" s="37" t="s">
        <v>43</v>
      </c>
      <c r="C609" s="37" t="s">
        <v>55</v>
      </c>
      <c r="D609" s="35">
        <v>9000090750</v>
      </c>
      <c r="E609" s="33"/>
      <c r="F609" s="33"/>
      <c r="G609" s="40">
        <f>G610+G613+G620+G618</f>
        <v>4617</v>
      </c>
      <c r="H609" s="40">
        <f>H610+H613+H620</f>
        <v>3244.47658</v>
      </c>
      <c r="I609" s="40">
        <f>I610+I613+I620+I618</f>
        <v>8870</v>
      </c>
      <c r="J609" s="40">
        <f>J610+J613+J620+J618</f>
        <v>7870</v>
      </c>
      <c r="K609" s="40">
        <f>K610+K613+K620+K618</f>
        <v>7870</v>
      </c>
    </row>
    <row r="610" spans="1:12" ht="60" x14ac:dyDescent="0.25">
      <c r="A610" s="6" t="s">
        <v>17</v>
      </c>
      <c r="B610" s="37" t="s">
        <v>43</v>
      </c>
      <c r="C610" s="37" t="s">
        <v>55</v>
      </c>
      <c r="D610" s="35">
        <v>9000090750</v>
      </c>
      <c r="E610" s="35">
        <v>100</v>
      </c>
      <c r="F610" s="33"/>
      <c r="G610" s="40">
        <f t="shared" ref="G610:K611" si="166">G611</f>
        <v>4200</v>
      </c>
      <c r="H610" s="40">
        <f t="shared" si="166"/>
        <v>3176.15022</v>
      </c>
      <c r="I610" s="40">
        <f t="shared" si="166"/>
        <v>8500</v>
      </c>
      <c r="J610" s="40">
        <f t="shared" si="166"/>
        <v>7500</v>
      </c>
      <c r="K610" s="40">
        <f t="shared" si="166"/>
        <v>7500</v>
      </c>
    </row>
    <row r="611" spans="1:12" x14ac:dyDescent="0.25">
      <c r="A611" s="6" t="s">
        <v>181</v>
      </c>
      <c r="B611" s="37" t="s">
        <v>43</v>
      </c>
      <c r="C611" s="37" t="s">
        <v>55</v>
      </c>
      <c r="D611" s="35">
        <v>9000090750</v>
      </c>
      <c r="E611" s="35">
        <v>110</v>
      </c>
      <c r="F611" s="33"/>
      <c r="G611" s="40">
        <f t="shared" si="166"/>
        <v>4200</v>
      </c>
      <c r="H611" s="40">
        <f t="shared" si="166"/>
        <v>3176.15022</v>
      </c>
      <c r="I611" s="40">
        <f t="shared" si="166"/>
        <v>8500</v>
      </c>
      <c r="J611" s="40">
        <f t="shared" si="166"/>
        <v>7500</v>
      </c>
      <c r="K611" s="40">
        <f t="shared" si="166"/>
        <v>7500</v>
      </c>
    </row>
    <row r="612" spans="1:12" x14ac:dyDescent="0.25">
      <c r="A612" s="7" t="s">
        <v>8</v>
      </c>
      <c r="B612" s="37" t="s">
        <v>43</v>
      </c>
      <c r="C612" s="37" t="s">
        <v>55</v>
      </c>
      <c r="D612" s="35">
        <v>9000090750</v>
      </c>
      <c r="E612" s="35">
        <v>110</v>
      </c>
      <c r="F612" s="35">
        <v>1</v>
      </c>
      <c r="G612" s="40">
        <v>4200</v>
      </c>
      <c r="H612" s="40">
        <v>3176.15022</v>
      </c>
      <c r="I612" s="40">
        <v>8500</v>
      </c>
      <c r="J612" s="40">
        <v>7500</v>
      </c>
      <c r="K612" s="40">
        <v>7500</v>
      </c>
    </row>
    <row r="613" spans="1:12" ht="30" x14ac:dyDescent="0.25">
      <c r="A613" s="29" t="s">
        <v>160</v>
      </c>
      <c r="B613" s="37" t="s">
        <v>43</v>
      </c>
      <c r="C613" s="37" t="s">
        <v>55</v>
      </c>
      <c r="D613" s="35">
        <v>9000090750</v>
      </c>
      <c r="E613" s="35">
        <v>200</v>
      </c>
      <c r="F613" s="33"/>
      <c r="G613" s="40">
        <f t="shared" ref="G613:K614" si="167">G614</f>
        <v>83</v>
      </c>
      <c r="H613" s="40">
        <f t="shared" si="167"/>
        <v>67.909599999999998</v>
      </c>
      <c r="I613" s="40">
        <f t="shared" si="167"/>
        <v>350</v>
      </c>
      <c r="J613" s="40">
        <f t="shared" si="167"/>
        <v>350</v>
      </c>
      <c r="K613" s="40">
        <f t="shared" si="167"/>
        <v>350</v>
      </c>
    </row>
    <row r="614" spans="1:12" ht="30" x14ac:dyDescent="0.25">
      <c r="A614" s="6" t="s">
        <v>20</v>
      </c>
      <c r="B614" s="37" t="s">
        <v>43</v>
      </c>
      <c r="C614" s="37" t="s">
        <v>55</v>
      </c>
      <c r="D614" s="35">
        <v>9000090750</v>
      </c>
      <c r="E614" s="35">
        <v>240</v>
      </c>
      <c r="F614" s="33"/>
      <c r="G614" s="40">
        <f t="shared" si="167"/>
        <v>83</v>
      </c>
      <c r="H614" s="40">
        <f t="shared" si="167"/>
        <v>67.909599999999998</v>
      </c>
      <c r="I614" s="40">
        <f t="shared" si="167"/>
        <v>350</v>
      </c>
      <c r="J614" s="40">
        <f t="shared" si="167"/>
        <v>350</v>
      </c>
      <c r="K614" s="40">
        <f t="shared" si="167"/>
        <v>350</v>
      </c>
    </row>
    <row r="615" spans="1:12" x14ac:dyDescent="0.25">
      <c r="A615" s="7" t="s">
        <v>8</v>
      </c>
      <c r="B615" s="37" t="s">
        <v>43</v>
      </c>
      <c r="C615" s="37" t="s">
        <v>55</v>
      </c>
      <c r="D615" s="35">
        <v>9000090750</v>
      </c>
      <c r="E615" s="35">
        <v>240</v>
      </c>
      <c r="F615" s="35">
        <v>1</v>
      </c>
      <c r="G615" s="40">
        <v>83</v>
      </c>
      <c r="H615" s="40">
        <v>67.909599999999998</v>
      </c>
      <c r="I615" s="40">
        <v>350</v>
      </c>
      <c r="J615" s="40">
        <v>350</v>
      </c>
      <c r="K615" s="40">
        <v>350</v>
      </c>
    </row>
    <row r="616" spans="1:12" x14ac:dyDescent="0.25">
      <c r="A616" s="6" t="s">
        <v>21</v>
      </c>
      <c r="B616" s="37" t="s">
        <v>43</v>
      </c>
      <c r="C616" s="37" t="s">
        <v>55</v>
      </c>
      <c r="D616" s="35">
        <v>9000090750</v>
      </c>
      <c r="E616" s="35">
        <v>800</v>
      </c>
      <c r="F616" s="33"/>
      <c r="G616" s="40">
        <f>G619+G617</f>
        <v>334</v>
      </c>
      <c r="H616" s="40">
        <f>H619</f>
        <v>0.41676000000000002</v>
      </c>
      <c r="I616" s="40">
        <f>I619+I617</f>
        <v>20</v>
      </c>
      <c r="J616" s="40">
        <f>J619+J617</f>
        <v>20</v>
      </c>
      <c r="K616" s="40">
        <f>K619+K617</f>
        <v>20</v>
      </c>
    </row>
    <row r="617" spans="1:12" ht="15" hidden="1" customHeight="1" x14ac:dyDescent="0.25">
      <c r="A617" s="6" t="s">
        <v>161</v>
      </c>
      <c r="B617" s="37" t="s">
        <v>43</v>
      </c>
      <c r="C617" s="37" t="s">
        <v>55</v>
      </c>
      <c r="D617" s="35">
        <v>9000090750</v>
      </c>
      <c r="E617" s="35">
        <v>830</v>
      </c>
      <c r="F617" s="35"/>
      <c r="G617" s="40">
        <f>G618</f>
        <v>1</v>
      </c>
      <c r="H617" s="40">
        <f>H618</f>
        <v>1736.2336499999999</v>
      </c>
      <c r="I617" s="40">
        <f>I618</f>
        <v>0</v>
      </c>
      <c r="J617" s="40">
        <f>J618</f>
        <v>0</v>
      </c>
      <c r="K617" s="40">
        <f>K618</f>
        <v>0</v>
      </c>
      <c r="L617" s="42"/>
    </row>
    <row r="618" spans="1:12" ht="15" hidden="1" customHeight="1" x14ac:dyDescent="0.25">
      <c r="A618" s="7" t="s">
        <v>8</v>
      </c>
      <c r="B618" s="37" t="s">
        <v>43</v>
      </c>
      <c r="C618" s="37" t="s">
        <v>55</v>
      </c>
      <c r="D618" s="35">
        <v>9000090750</v>
      </c>
      <c r="E618" s="35">
        <v>830</v>
      </c>
      <c r="F618" s="35">
        <v>1</v>
      </c>
      <c r="G618" s="40">
        <v>1</v>
      </c>
      <c r="H618" s="40">
        <v>1736.2336499999999</v>
      </c>
      <c r="I618" s="40"/>
      <c r="J618" s="40"/>
      <c r="K618" s="40"/>
      <c r="L618" s="42"/>
    </row>
    <row r="619" spans="1:12" x14ac:dyDescent="0.25">
      <c r="A619" s="6" t="s">
        <v>22</v>
      </c>
      <c r="B619" s="37" t="s">
        <v>43</v>
      </c>
      <c r="C619" s="37" t="s">
        <v>55</v>
      </c>
      <c r="D619" s="35">
        <v>9000090750</v>
      </c>
      <c r="E619" s="35">
        <v>850</v>
      </c>
      <c r="F619" s="33"/>
      <c r="G619" s="40">
        <f>G620</f>
        <v>333</v>
      </c>
      <c r="H619" s="40">
        <f>H620</f>
        <v>0.41676000000000002</v>
      </c>
      <c r="I619" s="40">
        <f>I620</f>
        <v>20</v>
      </c>
      <c r="J619" s="40">
        <f>J620</f>
        <v>20</v>
      </c>
      <c r="K619" s="40">
        <f>K620</f>
        <v>20</v>
      </c>
    </row>
    <row r="620" spans="1:12" x14ac:dyDescent="0.25">
      <c r="A620" s="7" t="s">
        <v>8</v>
      </c>
      <c r="B620" s="37" t="s">
        <v>43</v>
      </c>
      <c r="C620" s="37" t="s">
        <v>55</v>
      </c>
      <c r="D620" s="35">
        <v>9000090750</v>
      </c>
      <c r="E620" s="35">
        <v>850</v>
      </c>
      <c r="F620" s="35">
        <v>1</v>
      </c>
      <c r="G620" s="40">
        <v>333</v>
      </c>
      <c r="H620" s="40">
        <v>0.41676000000000002</v>
      </c>
      <c r="I620" s="40">
        <v>20</v>
      </c>
      <c r="J620" s="40">
        <v>20</v>
      </c>
      <c r="K620" s="40">
        <v>20</v>
      </c>
    </row>
    <row r="621" spans="1:12" x14ac:dyDescent="0.25">
      <c r="A621" s="6" t="s">
        <v>331</v>
      </c>
      <c r="B621" s="37" t="s">
        <v>43</v>
      </c>
      <c r="C621" s="37" t="s">
        <v>55</v>
      </c>
      <c r="D621" s="35">
        <v>9000090760</v>
      </c>
      <c r="E621" s="33"/>
      <c r="F621" s="33"/>
      <c r="G621" s="40">
        <f>G622+G625</f>
        <v>862</v>
      </c>
      <c r="H621" s="40">
        <f>H622+H625</f>
        <v>600.67177000000004</v>
      </c>
      <c r="I621" s="40">
        <f>I622+I625</f>
        <v>2600</v>
      </c>
      <c r="J621" s="40">
        <f>J622+J625</f>
        <v>2100</v>
      </c>
      <c r="K621" s="40">
        <f>K622+K625</f>
        <v>2100</v>
      </c>
    </row>
    <row r="622" spans="1:12" ht="60" x14ac:dyDescent="0.25">
      <c r="A622" s="6" t="s">
        <v>17</v>
      </c>
      <c r="B622" s="37" t="s">
        <v>43</v>
      </c>
      <c r="C622" s="37" t="s">
        <v>55</v>
      </c>
      <c r="D622" s="35">
        <v>9000090760</v>
      </c>
      <c r="E622" s="35">
        <v>100</v>
      </c>
      <c r="F622" s="33"/>
      <c r="G622" s="40">
        <f t="shared" ref="G622:K623" si="168">G623</f>
        <v>862</v>
      </c>
      <c r="H622" s="40">
        <f t="shared" si="168"/>
        <v>570.55177000000003</v>
      </c>
      <c r="I622" s="40">
        <f t="shared" si="168"/>
        <v>2600</v>
      </c>
      <c r="J622" s="40">
        <f t="shared" si="168"/>
        <v>2100</v>
      </c>
      <c r="K622" s="40">
        <f t="shared" si="168"/>
        <v>2100</v>
      </c>
    </row>
    <row r="623" spans="1:12" x14ac:dyDescent="0.25">
      <c r="A623" s="6" t="s">
        <v>181</v>
      </c>
      <c r="B623" s="37" t="s">
        <v>43</v>
      </c>
      <c r="C623" s="37" t="s">
        <v>55</v>
      </c>
      <c r="D623" s="35">
        <v>9000090760</v>
      </c>
      <c r="E623" s="35">
        <v>110</v>
      </c>
      <c r="F623" s="33"/>
      <c r="G623" s="40">
        <f t="shared" si="168"/>
        <v>862</v>
      </c>
      <c r="H623" s="40">
        <f t="shared" si="168"/>
        <v>570.55177000000003</v>
      </c>
      <c r="I623" s="40">
        <f t="shared" si="168"/>
        <v>2600</v>
      </c>
      <c r="J623" s="40">
        <f t="shared" si="168"/>
        <v>2100</v>
      </c>
      <c r="K623" s="40">
        <f t="shared" si="168"/>
        <v>2100</v>
      </c>
    </row>
    <row r="624" spans="1:12" x14ac:dyDescent="0.25">
      <c r="A624" s="7" t="s">
        <v>8</v>
      </c>
      <c r="B624" s="37" t="s">
        <v>43</v>
      </c>
      <c r="C624" s="37" t="s">
        <v>55</v>
      </c>
      <c r="D624" s="35">
        <v>9000090760</v>
      </c>
      <c r="E624" s="35">
        <v>110</v>
      </c>
      <c r="F624" s="35">
        <v>1</v>
      </c>
      <c r="G624" s="40">
        <v>862</v>
      </c>
      <c r="H624" s="40">
        <v>570.55177000000003</v>
      </c>
      <c r="I624" s="40">
        <v>2600</v>
      </c>
      <c r="J624" s="40">
        <v>2100</v>
      </c>
      <c r="K624" s="40">
        <v>2100</v>
      </c>
    </row>
    <row r="625" spans="1:14" ht="30" hidden="1" customHeight="1" x14ac:dyDescent="0.25">
      <c r="A625" s="29" t="s">
        <v>160</v>
      </c>
      <c r="B625" s="37" t="s">
        <v>43</v>
      </c>
      <c r="C625" s="37" t="s">
        <v>55</v>
      </c>
      <c r="D625" s="35">
        <v>9000090760</v>
      </c>
      <c r="E625" s="35">
        <v>200</v>
      </c>
      <c r="F625" s="33"/>
      <c r="G625" s="40">
        <f t="shared" ref="G625:K626" si="169">G626</f>
        <v>0</v>
      </c>
      <c r="H625" s="40">
        <f t="shared" si="169"/>
        <v>30.12</v>
      </c>
      <c r="I625" s="40">
        <f t="shared" si="169"/>
        <v>0</v>
      </c>
      <c r="J625" s="40">
        <f t="shared" si="169"/>
        <v>0</v>
      </c>
      <c r="K625" s="40">
        <f t="shared" si="169"/>
        <v>0</v>
      </c>
    </row>
    <row r="626" spans="1:14" ht="30" hidden="1" customHeight="1" x14ac:dyDescent="0.25">
      <c r="A626" s="6" t="s">
        <v>20</v>
      </c>
      <c r="B626" s="37" t="s">
        <v>43</v>
      </c>
      <c r="C626" s="37" t="s">
        <v>55</v>
      </c>
      <c r="D626" s="35">
        <v>9000090760</v>
      </c>
      <c r="E626" s="35">
        <v>240</v>
      </c>
      <c r="F626" s="33"/>
      <c r="G626" s="40">
        <f t="shared" si="169"/>
        <v>0</v>
      </c>
      <c r="H626" s="40">
        <f t="shared" si="169"/>
        <v>30.12</v>
      </c>
      <c r="I626" s="40">
        <f t="shared" si="169"/>
        <v>0</v>
      </c>
      <c r="J626" s="40">
        <f t="shared" si="169"/>
        <v>0</v>
      </c>
      <c r="K626" s="40">
        <f t="shared" si="169"/>
        <v>0</v>
      </c>
    </row>
    <row r="627" spans="1:14" ht="15" hidden="1" customHeight="1" x14ac:dyDescent="0.25">
      <c r="A627" s="7" t="s">
        <v>8</v>
      </c>
      <c r="B627" s="37" t="s">
        <v>43</v>
      </c>
      <c r="C627" s="37" t="s">
        <v>55</v>
      </c>
      <c r="D627" s="35">
        <v>9000090760</v>
      </c>
      <c r="E627" s="35">
        <v>240</v>
      </c>
      <c r="F627" s="35">
        <v>1</v>
      </c>
      <c r="G627" s="40"/>
      <c r="H627" s="40">
        <v>30.12</v>
      </c>
      <c r="I627" s="40"/>
      <c r="J627" s="40"/>
      <c r="K627" s="40"/>
    </row>
    <row r="628" spans="1:14" x14ac:dyDescent="0.25">
      <c r="A628" s="5" t="s">
        <v>97</v>
      </c>
      <c r="B628" s="93" t="s">
        <v>98</v>
      </c>
      <c r="C628" s="36"/>
      <c r="D628" s="33"/>
      <c r="E628" s="33"/>
      <c r="F628" s="33"/>
      <c r="G628" s="235" t="e">
        <f>G631+#REF!</f>
        <v>#REF!</v>
      </c>
      <c r="H628" s="235" t="e">
        <f>H631+#REF!</f>
        <v>#REF!</v>
      </c>
      <c r="I628" s="235">
        <f>I629+I630</f>
        <v>14874.097529999999</v>
      </c>
      <c r="J628" s="235">
        <f>J629+J630</f>
        <v>12504</v>
      </c>
      <c r="K628" s="235">
        <f>K629+K630</f>
        <v>12504</v>
      </c>
    </row>
    <row r="629" spans="1:14" x14ac:dyDescent="0.25">
      <c r="A629" s="5" t="s">
        <v>8</v>
      </c>
      <c r="B629" s="38" t="s">
        <v>103</v>
      </c>
      <c r="C629" s="36"/>
      <c r="D629" s="33"/>
      <c r="E629" s="33"/>
      <c r="F629" s="33"/>
      <c r="G629" s="235" t="e">
        <f>G636+G644+#REF!+#REF!+#REF!+#REF!+#REF!+#REF!+#REF!+#REF!+#REF!</f>
        <v>#REF!</v>
      </c>
      <c r="H629" s="235" t="e">
        <f>H636+#REF!+#REF!+#REF!+H1046+H1049+H1056+H1059+H1066+H1069+#REF!+#REF!+H1040+H1052+H1062+#REF!</f>
        <v>#REF!</v>
      </c>
      <c r="I629" s="235">
        <f>I636+I644+I653+I656+I659+I668+I675+I690+I699+I706+I711</f>
        <v>12579.097529999999</v>
      </c>
      <c r="J629" s="235">
        <f>J636+J644+J653+J656+J659+J668+J675+J690+J699+J706+J711</f>
        <v>12504</v>
      </c>
      <c r="K629" s="235">
        <f>K636+K644+K653+K656+K659+K668+K675+K690+K699+K706+K711</f>
        <v>12504</v>
      </c>
      <c r="N629" s="42"/>
    </row>
    <row r="630" spans="1:14" x14ac:dyDescent="0.25">
      <c r="A630" s="5" t="s">
        <v>9</v>
      </c>
      <c r="B630" s="38" t="s">
        <v>104</v>
      </c>
      <c r="C630" s="36"/>
      <c r="D630" s="33"/>
      <c r="E630" s="33"/>
      <c r="F630" s="33"/>
      <c r="G630" s="235" t="e">
        <f>G640+#REF!+#REF!+#REF!+G648+#REF!</f>
        <v>#REF!</v>
      </c>
      <c r="H630" s="235" t="e">
        <f>#REF!+#REF!+#REF!+#REF!+#REF!+H1177+H1185+H1189+#REF!+H1199+#REF!+#REF!+#REF!+H1201+#REF!+H1181</f>
        <v>#REF!</v>
      </c>
      <c r="I630" s="235">
        <f>I640+I683+I695+I703+I679+I648+I665</f>
        <v>2295</v>
      </c>
      <c r="J630" s="235">
        <f>J640+J683+J695+J703+J679</f>
        <v>0</v>
      </c>
      <c r="K630" s="235">
        <f>K640+K683+K695+K703+K679</f>
        <v>0</v>
      </c>
    </row>
    <row r="631" spans="1:14" x14ac:dyDescent="0.25">
      <c r="A631" s="5" t="s">
        <v>99</v>
      </c>
      <c r="B631" s="93" t="s">
        <v>98</v>
      </c>
      <c r="C631" s="93" t="s">
        <v>100</v>
      </c>
      <c r="D631" s="181"/>
      <c r="E631" s="181"/>
      <c r="F631" s="181"/>
      <c r="G631" s="235" t="e">
        <f>G632+#REF!+#REF!+#REF!+#REF!+#REF!</f>
        <v>#REF!</v>
      </c>
      <c r="H631" s="235" t="e">
        <f>H632+#REF!+#REF!+#REF!+#REF!</f>
        <v>#REF!</v>
      </c>
      <c r="I631" s="235">
        <f>I632+I649+I660+I707+I645</f>
        <v>14874.097529999999</v>
      </c>
      <c r="J631" s="235">
        <f>J632+J649+J660+J707</f>
        <v>12504</v>
      </c>
      <c r="K631" s="235">
        <f>K632+K649+K660+K707</f>
        <v>12504</v>
      </c>
    </row>
    <row r="632" spans="1:14" x14ac:dyDescent="0.25">
      <c r="A632" s="6" t="s">
        <v>16</v>
      </c>
      <c r="B632" s="37" t="s">
        <v>98</v>
      </c>
      <c r="C632" s="37" t="s">
        <v>100</v>
      </c>
      <c r="D632" s="35">
        <v>9000000000</v>
      </c>
      <c r="E632" s="33"/>
      <c r="F632" s="33"/>
      <c r="G632" s="40" t="e">
        <f>G633+G641+G637+G645+#REF!+#REF!</f>
        <v>#REF!</v>
      </c>
      <c r="H632" s="40" t="e">
        <f>H633+#REF!+H641</f>
        <v>#REF!</v>
      </c>
      <c r="I632" s="40">
        <f>I633+I641+I637</f>
        <v>14305</v>
      </c>
      <c r="J632" s="40">
        <f>J633+J641+J637</f>
        <v>12500</v>
      </c>
      <c r="K632" s="40">
        <f>K633+K641+K637</f>
        <v>12500</v>
      </c>
    </row>
    <row r="633" spans="1:14" ht="30" x14ac:dyDescent="0.25">
      <c r="A633" s="6" t="s">
        <v>329</v>
      </c>
      <c r="B633" s="37" t="s">
        <v>98</v>
      </c>
      <c r="C633" s="37" t="s">
        <v>100</v>
      </c>
      <c r="D633" s="35">
        <v>9000090810</v>
      </c>
      <c r="E633" s="33"/>
      <c r="F633" s="33"/>
      <c r="G633" s="40">
        <f t="shared" ref="G633:K635" si="170">G634</f>
        <v>2000</v>
      </c>
      <c r="H633" s="40">
        <f t="shared" si="170"/>
        <v>880.31704999999999</v>
      </c>
      <c r="I633" s="40">
        <f t="shared" si="170"/>
        <v>4500</v>
      </c>
      <c r="J633" s="40">
        <f t="shared" si="170"/>
        <v>4500</v>
      </c>
      <c r="K633" s="40">
        <f t="shared" si="170"/>
        <v>4500</v>
      </c>
    </row>
    <row r="634" spans="1:14" ht="30" x14ac:dyDescent="0.25">
      <c r="A634" s="6" t="s">
        <v>46</v>
      </c>
      <c r="B634" s="37" t="s">
        <v>98</v>
      </c>
      <c r="C634" s="37" t="s">
        <v>100</v>
      </c>
      <c r="D634" s="35">
        <v>9000090810</v>
      </c>
      <c r="E634" s="35">
        <v>600</v>
      </c>
      <c r="F634" s="33"/>
      <c r="G634" s="40">
        <f t="shared" si="170"/>
        <v>2000</v>
      </c>
      <c r="H634" s="40">
        <f t="shared" si="170"/>
        <v>880.31704999999999</v>
      </c>
      <c r="I634" s="40">
        <f t="shared" si="170"/>
        <v>4500</v>
      </c>
      <c r="J634" s="40">
        <f t="shared" si="170"/>
        <v>4500</v>
      </c>
      <c r="K634" s="40">
        <f t="shared" si="170"/>
        <v>4500</v>
      </c>
    </row>
    <row r="635" spans="1:14" x14ac:dyDescent="0.25">
      <c r="A635" s="6" t="s">
        <v>47</v>
      </c>
      <c r="B635" s="37" t="s">
        <v>98</v>
      </c>
      <c r="C635" s="37" t="s">
        <v>100</v>
      </c>
      <c r="D635" s="35">
        <v>9000090810</v>
      </c>
      <c r="E635" s="35">
        <v>610</v>
      </c>
      <c r="F635" s="33"/>
      <c r="G635" s="40">
        <f t="shared" si="170"/>
        <v>2000</v>
      </c>
      <c r="H635" s="40">
        <f t="shared" si="170"/>
        <v>880.31704999999999</v>
      </c>
      <c r="I635" s="40">
        <f t="shared" si="170"/>
        <v>4500</v>
      </c>
      <c r="J635" s="40">
        <f t="shared" si="170"/>
        <v>4500</v>
      </c>
      <c r="K635" s="40">
        <f t="shared" si="170"/>
        <v>4500</v>
      </c>
    </row>
    <row r="636" spans="1:14" x14ac:dyDescent="0.25">
      <c r="A636" s="7" t="s">
        <v>8</v>
      </c>
      <c r="B636" s="37" t="s">
        <v>98</v>
      </c>
      <c r="C636" s="37" t="s">
        <v>100</v>
      </c>
      <c r="D636" s="35">
        <v>9000090810</v>
      </c>
      <c r="E636" s="35">
        <v>610</v>
      </c>
      <c r="F636" s="35">
        <v>1</v>
      </c>
      <c r="G636" s="40">
        <v>2000</v>
      </c>
      <c r="H636" s="40">
        <v>880.31704999999999</v>
      </c>
      <c r="I636" s="40">
        <v>4500</v>
      </c>
      <c r="J636" s="40">
        <v>4500</v>
      </c>
      <c r="K636" s="40">
        <v>4500</v>
      </c>
    </row>
    <row r="637" spans="1:14" ht="33" customHeight="1" x14ac:dyDescent="0.25">
      <c r="A637" s="6" t="s">
        <v>329</v>
      </c>
      <c r="B637" s="37" t="s">
        <v>98</v>
      </c>
      <c r="C637" s="37" t="s">
        <v>100</v>
      </c>
      <c r="D637" s="35">
        <v>9000090820</v>
      </c>
      <c r="E637" s="33"/>
      <c r="F637" s="33"/>
      <c r="G637" s="40">
        <f>G638</f>
        <v>1706.1</v>
      </c>
      <c r="H637" s="40">
        <f t="shared" ref="G637:K639" si="171">H638</f>
        <v>1237.8900000000001</v>
      </c>
      <c r="I637" s="40">
        <f>I638</f>
        <v>1805</v>
      </c>
      <c r="J637" s="40">
        <f>J638</f>
        <v>0</v>
      </c>
      <c r="K637" s="40">
        <f>K638</f>
        <v>0</v>
      </c>
    </row>
    <row r="638" spans="1:14" ht="30" x14ac:dyDescent="0.25">
      <c r="A638" s="6" t="s">
        <v>46</v>
      </c>
      <c r="B638" s="37" t="s">
        <v>98</v>
      </c>
      <c r="C638" s="37" t="s">
        <v>100</v>
      </c>
      <c r="D638" s="35">
        <v>9000090820</v>
      </c>
      <c r="E638" s="35">
        <v>600</v>
      </c>
      <c r="F638" s="33"/>
      <c r="G638" s="40">
        <f t="shared" si="171"/>
        <v>1706.1</v>
      </c>
      <c r="H638" s="40">
        <f t="shared" si="171"/>
        <v>1237.8900000000001</v>
      </c>
      <c r="I638" s="40">
        <f t="shared" si="171"/>
        <v>1805</v>
      </c>
      <c r="J638" s="40">
        <f t="shared" si="171"/>
        <v>0</v>
      </c>
      <c r="K638" s="40">
        <f t="shared" si="171"/>
        <v>0</v>
      </c>
    </row>
    <row r="639" spans="1:14" x14ac:dyDescent="0.25">
      <c r="A639" s="6" t="s">
        <v>47</v>
      </c>
      <c r="B639" s="37" t="s">
        <v>98</v>
      </c>
      <c r="C639" s="37" t="s">
        <v>100</v>
      </c>
      <c r="D639" s="35">
        <v>9000090820</v>
      </c>
      <c r="E639" s="35">
        <v>610</v>
      </c>
      <c r="F639" s="33"/>
      <c r="G639" s="40">
        <f t="shared" si="171"/>
        <v>1706.1</v>
      </c>
      <c r="H639" s="40">
        <f t="shared" si="171"/>
        <v>1237.8900000000001</v>
      </c>
      <c r="I639" s="40">
        <f t="shared" si="171"/>
        <v>1805</v>
      </c>
      <c r="J639" s="40">
        <f t="shared" si="171"/>
        <v>0</v>
      </c>
      <c r="K639" s="40">
        <f t="shared" si="171"/>
        <v>0</v>
      </c>
    </row>
    <row r="640" spans="1:14" x14ac:dyDescent="0.25">
      <c r="A640" s="7" t="s">
        <v>9</v>
      </c>
      <c r="B640" s="37" t="s">
        <v>98</v>
      </c>
      <c r="C640" s="37" t="s">
        <v>100</v>
      </c>
      <c r="D640" s="35">
        <v>9000090820</v>
      </c>
      <c r="E640" s="35">
        <v>610</v>
      </c>
      <c r="F640" s="35">
        <v>2</v>
      </c>
      <c r="G640" s="40">
        <v>1706.1</v>
      </c>
      <c r="H640" s="40">
        <v>1237.8900000000001</v>
      </c>
      <c r="I640" s="40">
        <v>1805</v>
      </c>
      <c r="J640" s="40"/>
      <c r="K640" s="40"/>
    </row>
    <row r="641" spans="1:13" x14ac:dyDescent="0.25">
      <c r="A641" s="6" t="s">
        <v>330</v>
      </c>
      <c r="B641" s="37" t="s">
        <v>98</v>
      </c>
      <c r="C641" s="37" t="s">
        <v>100</v>
      </c>
      <c r="D641" s="35">
        <v>9000090830</v>
      </c>
      <c r="E641" s="33"/>
      <c r="F641" s="33"/>
      <c r="G641" s="40">
        <f t="shared" ref="G641:K643" si="172">G642</f>
        <v>5500</v>
      </c>
      <c r="H641" s="40">
        <f t="shared" si="172"/>
        <v>4434.1471099999999</v>
      </c>
      <c r="I641" s="40">
        <f t="shared" si="172"/>
        <v>8000</v>
      </c>
      <c r="J641" s="40">
        <f t="shared" si="172"/>
        <v>8000</v>
      </c>
      <c r="K641" s="40">
        <f t="shared" si="172"/>
        <v>8000</v>
      </c>
    </row>
    <row r="642" spans="1:13" ht="30" x14ac:dyDescent="0.25">
      <c r="A642" s="6" t="s">
        <v>46</v>
      </c>
      <c r="B642" s="37" t="s">
        <v>98</v>
      </c>
      <c r="C642" s="37" t="s">
        <v>100</v>
      </c>
      <c r="D642" s="35">
        <v>9000090830</v>
      </c>
      <c r="E642" s="35">
        <v>600</v>
      </c>
      <c r="F642" s="33"/>
      <c r="G642" s="40">
        <f t="shared" si="172"/>
        <v>5500</v>
      </c>
      <c r="H642" s="40">
        <f t="shared" si="172"/>
        <v>4434.1471099999999</v>
      </c>
      <c r="I642" s="40">
        <f t="shared" si="172"/>
        <v>8000</v>
      </c>
      <c r="J642" s="40">
        <f t="shared" si="172"/>
        <v>8000</v>
      </c>
      <c r="K642" s="40">
        <f t="shared" si="172"/>
        <v>8000</v>
      </c>
    </row>
    <row r="643" spans="1:13" x14ac:dyDescent="0.25">
      <c r="A643" s="6" t="s">
        <v>47</v>
      </c>
      <c r="B643" s="37" t="s">
        <v>98</v>
      </c>
      <c r="C643" s="37" t="s">
        <v>100</v>
      </c>
      <c r="D643" s="35">
        <v>9000090830</v>
      </c>
      <c r="E643" s="35">
        <v>610</v>
      </c>
      <c r="F643" s="33"/>
      <c r="G643" s="40">
        <f t="shared" si="172"/>
        <v>5500</v>
      </c>
      <c r="H643" s="40">
        <f t="shared" si="172"/>
        <v>4434.1471099999999</v>
      </c>
      <c r="I643" s="40">
        <f t="shared" si="172"/>
        <v>8000</v>
      </c>
      <c r="J643" s="40">
        <f t="shared" si="172"/>
        <v>8000</v>
      </c>
      <c r="K643" s="40">
        <f t="shared" si="172"/>
        <v>8000</v>
      </c>
    </row>
    <row r="644" spans="1:13" x14ac:dyDescent="0.25">
      <c r="A644" s="7" t="s">
        <v>8</v>
      </c>
      <c r="B644" s="37" t="s">
        <v>98</v>
      </c>
      <c r="C644" s="37" t="s">
        <v>100</v>
      </c>
      <c r="D644" s="35">
        <v>9000090830</v>
      </c>
      <c r="E644" s="35">
        <v>610</v>
      </c>
      <c r="F644" s="35">
        <v>1</v>
      </c>
      <c r="G644" s="40">
        <v>5500</v>
      </c>
      <c r="H644" s="40">
        <v>4434.1471099999999</v>
      </c>
      <c r="I644" s="40">
        <v>8000</v>
      </c>
      <c r="J644" s="40">
        <v>8000</v>
      </c>
      <c r="K644" s="40">
        <v>8000</v>
      </c>
    </row>
    <row r="645" spans="1:13" ht="60" customHeight="1" x14ac:dyDescent="0.25">
      <c r="A645" s="23" t="s">
        <v>143</v>
      </c>
      <c r="B645" s="37" t="s">
        <v>98</v>
      </c>
      <c r="C645" s="37" t="s">
        <v>100</v>
      </c>
      <c r="D645" s="35">
        <v>9000072650</v>
      </c>
      <c r="E645" s="35"/>
      <c r="F645" s="35"/>
      <c r="G645" s="40">
        <f>G646</f>
        <v>220</v>
      </c>
      <c r="H645" s="40"/>
      <c r="I645" s="40">
        <f>I646</f>
        <v>240</v>
      </c>
      <c r="J645" s="40">
        <f>J646</f>
        <v>0</v>
      </c>
      <c r="K645" s="40">
        <f>K646</f>
        <v>0</v>
      </c>
    </row>
    <row r="646" spans="1:13" ht="30" customHeight="1" x14ac:dyDescent="0.25">
      <c r="A646" s="6" t="s">
        <v>46</v>
      </c>
      <c r="B646" s="37" t="s">
        <v>98</v>
      </c>
      <c r="C646" s="37" t="s">
        <v>100</v>
      </c>
      <c r="D646" s="35">
        <v>9000072650</v>
      </c>
      <c r="E646" s="35">
        <v>600</v>
      </c>
      <c r="F646" s="33"/>
      <c r="G646" s="40">
        <f t="shared" ref="G646:K647" si="173">G647</f>
        <v>220</v>
      </c>
      <c r="H646" s="40">
        <f t="shared" si="173"/>
        <v>24825.955620000001</v>
      </c>
      <c r="I646" s="40">
        <f t="shared" si="173"/>
        <v>240</v>
      </c>
      <c r="J646" s="40">
        <f t="shared" si="173"/>
        <v>0</v>
      </c>
      <c r="K646" s="40">
        <f t="shared" si="173"/>
        <v>0</v>
      </c>
    </row>
    <row r="647" spans="1:13" ht="15" customHeight="1" x14ac:dyDescent="0.25">
      <c r="A647" s="6" t="s">
        <v>47</v>
      </c>
      <c r="B647" s="37" t="s">
        <v>98</v>
      </c>
      <c r="C647" s="37" t="s">
        <v>100</v>
      </c>
      <c r="D647" s="35">
        <v>9000072650</v>
      </c>
      <c r="E647" s="35">
        <v>610</v>
      </c>
      <c r="F647" s="33"/>
      <c r="G647" s="40">
        <f t="shared" si="173"/>
        <v>220</v>
      </c>
      <c r="H647" s="40">
        <f t="shared" si="173"/>
        <v>24825.955620000001</v>
      </c>
      <c r="I647" s="40">
        <f t="shared" si="173"/>
        <v>240</v>
      </c>
      <c r="J647" s="40">
        <f t="shared" si="173"/>
        <v>0</v>
      </c>
      <c r="K647" s="40">
        <f t="shared" si="173"/>
        <v>0</v>
      </c>
    </row>
    <row r="648" spans="1:13" ht="15" customHeight="1" x14ac:dyDescent="0.25">
      <c r="A648" s="7" t="s">
        <v>9</v>
      </c>
      <c r="B648" s="37" t="s">
        <v>98</v>
      </c>
      <c r="C648" s="37" t="s">
        <v>100</v>
      </c>
      <c r="D648" s="35">
        <v>9000072650</v>
      </c>
      <c r="E648" s="35">
        <v>610</v>
      </c>
      <c r="F648" s="35">
        <v>2</v>
      </c>
      <c r="G648" s="40">
        <v>220</v>
      </c>
      <c r="H648" s="40">
        <v>24825.955620000001</v>
      </c>
      <c r="I648" s="40">
        <v>240</v>
      </c>
      <c r="J648" s="40"/>
      <c r="K648" s="40"/>
    </row>
    <row r="649" spans="1:13" ht="30" customHeight="1" x14ac:dyDescent="0.25">
      <c r="A649" s="111" t="s">
        <v>558</v>
      </c>
      <c r="B649" s="37" t="s">
        <v>98</v>
      </c>
      <c r="C649" s="37" t="s">
        <v>100</v>
      </c>
      <c r="D649" s="35">
        <v>5300000000</v>
      </c>
      <c r="E649" s="33"/>
      <c r="F649" s="33"/>
      <c r="G649" s="40" t="e">
        <f>#REF!</f>
        <v>#REF!</v>
      </c>
      <c r="H649" s="235">
        <f t="shared" ref="H649:H656" si="174">I649-J649</f>
        <v>0</v>
      </c>
      <c r="I649" s="40">
        <f>I650+I654+I657</f>
        <v>2</v>
      </c>
      <c r="J649" s="40">
        <f>J650+J654+J657</f>
        <v>2</v>
      </c>
      <c r="K649" s="40">
        <f>K650+K654+K657</f>
        <v>2</v>
      </c>
      <c r="L649" s="42"/>
      <c r="M649" s="42"/>
    </row>
    <row r="650" spans="1:13" ht="45" x14ac:dyDescent="0.25">
      <c r="A650" s="187" t="s">
        <v>559</v>
      </c>
      <c r="B650" s="37" t="s">
        <v>98</v>
      </c>
      <c r="C650" s="37" t="s">
        <v>100</v>
      </c>
      <c r="D650" s="32">
        <v>5300191080</v>
      </c>
      <c r="E650" s="33"/>
      <c r="F650" s="33"/>
      <c r="G650" s="40">
        <f>G651</f>
        <v>3</v>
      </c>
      <c r="H650" s="235">
        <f t="shared" si="174"/>
        <v>0</v>
      </c>
      <c r="I650" s="40">
        <f t="shared" ref="I650:K652" si="175">I651</f>
        <v>1</v>
      </c>
      <c r="J650" s="40">
        <f t="shared" si="175"/>
        <v>1</v>
      </c>
      <c r="K650" s="40">
        <f t="shared" si="175"/>
        <v>1</v>
      </c>
      <c r="L650" s="42"/>
      <c r="M650" s="42"/>
    </row>
    <row r="651" spans="1:13" ht="30" customHeight="1" x14ac:dyDescent="0.25">
      <c r="A651" s="6" t="s">
        <v>46</v>
      </c>
      <c r="B651" s="37" t="s">
        <v>98</v>
      </c>
      <c r="C651" s="37" t="s">
        <v>100</v>
      </c>
      <c r="D651" s="32">
        <v>5300191080</v>
      </c>
      <c r="E651" s="35">
        <v>600</v>
      </c>
      <c r="F651" s="33"/>
      <c r="G651" s="40">
        <f>G652</f>
        <v>3</v>
      </c>
      <c r="H651" s="235">
        <f t="shared" si="174"/>
        <v>0</v>
      </c>
      <c r="I651" s="40">
        <f t="shared" si="175"/>
        <v>1</v>
      </c>
      <c r="J651" s="40">
        <f t="shared" si="175"/>
        <v>1</v>
      </c>
      <c r="K651" s="40">
        <f t="shared" si="175"/>
        <v>1</v>
      </c>
      <c r="L651" s="42"/>
      <c r="M651" s="42"/>
    </row>
    <row r="652" spans="1:13" ht="15" customHeight="1" x14ac:dyDescent="0.25">
      <c r="A652" s="6" t="s">
        <v>47</v>
      </c>
      <c r="B652" s="37" t="s">
        <v>98</v>
      </c>
      <c r="C652" s="37" t="s">
        <v>100</v>
      </c>
      <c r="D652" s="32">
        <v>5300191080</v>
      </c>
      <c r="E652" s="35">
        <v>610</v>
      </c>
      <c r="F652" s="33"/>
      <c r="G652" s="40">
        <f>G653</f>
        <v>3</v>
      </c>
      <c r="H652" s="235">
        <f t="shared" si="174"/>
        <v>0</v>
      </c>
      <c r="I652" s="40">
        <f t="shared" si="175"/>
        <v>1</v>
      </c>
      <c r="J652" s="40">
        <f t="shared" si="175"/>
        <v>1</v>
      </c>
      <c r="K652" s="40">
        <f t="shared" si="175"/>
        <v>1</v>
      </c>
      <c r="L652" s="42"/>
      <c r="M652" s="42"/>
    </row>
    <row r="653" spans="1:13" ht="15" customHeight="1" x14ac:dyDescent="0.25">
      <c r="A653" s="7" t="s">
        <v>8</v>
      </c>
      <c r="B653" s="37" t="s">
        <v>98</v>
      </c>
      <c r="C653" s="37" t="s">
        <v>100</v>
      </c>
      <c r="D653" s="32">
        <v>5300191080</v>
      </c>
      <c r="E653" s="35">
        <v>610</v>
      </c>
      <c r="F653" s="35">
        <v>1</v>
      </c>
      <c r="G653" s="40">
        <v>3</v>
      </c>
      <c r="H653" s="235">
        <f t="shared" si="174"/>
        <v>0</v>
      </c>
      <c r="I653" s="40">
        <v>1</v>
      </c>
      <c r="J653" s="40">
        <v>1</v>
      </c>
      <c r="K653" s="40">
        <v>1</v>
      </c>
      <c r="L653" s="42"/>
      <c r="M653" s="42"/>
    </row>
    <row r="654" spans="1:13" ht="60" x14ac:dyDescent="0.25">
      <c r="A654" s="116" t="s">
        <v>362</v>
      </c>
      <c r="B654" s="37" t="s">
        <v>98</v>
      </c>
      <c r="C654" s="37" t="s">
        <v>100</v>
      </c>
      <c r="D654" s="32">
        <v>5300291080</v>
      </c>
      <c r="E654" s="35">
        <v>600</v>
      </c>
      <c r="F654" s="33"/>
      <c r="G654" s="40">
        <f t="shared" ref="G654:K655" si="176">G655</f>
        <v>3</v>
      </c>
      <c r="H654" s="235">
        <f t="shared" si="174"/>
        <v>-1</v>
      </c>
      <c r="I654" s="40">
        <f t="shared" si="176"/>
        <v>0</v>
      </c>
      <c r="J654" s="40">
        <f t="shared" si="176"/>
        <v>1</v>
      </c>
      <c r="K654" s="40">
        <f t="shared" si="176"/>
        <v>0</v>
      </c>
      <c r="L654" s="42"/>
      <c r="M654" s="42"/>
    </row>
    <row r="655" spans="1:13" x14ac:dyDescent="0.25">
      <c r="A655" s="6" t="s">
        <v>47</v>
      </c>
      <c r="B655" s="37" t="s">
        <v>98</v>
      </c>
      <c r="C655" s="37" t="s">
        <v>100</v>
      </c>
      <c r="D655" s="32">
        <v>5300291080</v>
      </c>
      <c r="E655" s="35">
        <v>610</v>
      </c>
      <c r="F655" s="33"/>
      <c r="G655" s="40">
        <f t="shared" si="176"/>
        <v>3</v>
      </c>
      <c r="H655" s="235">
        <f t="shared" si="174"/>
        <v>-1</v>
      </c>
      <c r="I655" s="40">
        <f t="shared" si="176"/>
        <v>0</v>
      </c>
      <c r="J655" s="40">
        <f t="shared" si="176"/>
        <v>1</v>
      </c>
      <c r="K655" s="40">
        <f t="shared" si="176"/>
        <v>0</v>
      </c>
      <c r="L655" s="42"/>
      <c r="M655" s="42"/>
    </row>
    <row r="656" spans="1:13" x14ac:dyDescent="0.25">
      <c r="A656" s="7" t="s">
        <v>8</v>
      </c>
      <c r="B656" s="37" t="s">
        <v>98</v>
      </c>
      <c r="C656" s="37" t="s">
        <v>100</v>
      </c>
      <c r="D656" s="32">
        <v>5300291080</v>
      </c>
      <c r="E656" s="35">
        <v>610</v>
      </c>
      <c r="F656" s="35">
        <v>1</v>
      </c>
      <c r="G656" s="40">
        <v>3</v>
      </c>
      <c r="H656" s="235">
        <f t="shared" si="174"/>
        <v>-1</v>
      </c>
      <c r="I656" s="40"/>
      <c r="J656" s="40">
        <v>1</v>
      </c>
      <c r="K656" s="40"/>
      <c r="L656" s="42"/>
      <c r="M656" s="42"/>
    </row>
    <row r="657" spans="1:14" ht="45" x14ac:dyDescent="0.25">
      <c r="A657" s="112" t="s">
        <v>427</v>
      </c>
      <c r="B657" s="37" t="s">
        <v>98</v>
      </c>
      <c r="C657" s="37" t="s">
        <v>100</v>
      </c>
      <c r="D657" s="32">
        <v>5300391080</v>
      </c>
      <c r="E657" s="35">
        <v>600</v>
      </c>
      <c r="F657" s="33"/>
      <c r="G657" s="40">
        <f>G658</f>
        <v>3</v>
      </c>
      <c r="H657" s="235">
        <f t="shared" ref="H657:H659" si="177">I657-J657</f>
        <v>1</v>
      </c>
      <c r="I657" s="40">
        <f t="shared" ref="I657:K658" si="178">I658</f>
        <v>1</v>
      </c>
      <c r="J657" s="40">
        <f t="shared" si="178"/>
        <v>0</v>
      </c>
      <c r="K657" s="40">
        <f t="shared" si="178"/>
        <v>1</v>
      </c>
      <c r="M657" s="42"/>
      <c r="N657" s="42"/>
    </row>
    <row r="658" spans="1:14" x14ac:dyDescent="0.25">
      <c r="A658" s="6" t="s">
        <v>47</v>
      </c>
      <c r="B658" s="37" t="s">
        <v>98</v>
      </c>
      <c r="C658" s="37" t="s">
        <v>100</v>
      </c>
      <c r="D658" s="32">
        <v>5300391080</v>
      </c>
      <c r="E658" s="35">
        <v>610</v>
      </c>
      <c r="F658" s="33"/>
      <c r="G658" s="40">
        <f>G659</f>
        <v>3</v>
      </c>
      <c r="H658" s="235">
        <f t="shared" si="177"/>
        <v>1</v>
      </c>
      <c r="I658" s="40">
        <f t="shared" si="178"/>
        <v>1</v>
      </c>
      <c r="J658" s="40">
        <f t="shared" si="178"/>
        <v>0</v>
      </c>
      <c r="K658" s="40">
        <f t="shared" si="178"/>
        <v>1</v>
      </c>
      <c r="M658" s="42"/>
      <c r="N658" s="42"/>
    </row>
    <row r="659" spans="1:14" x14ac:dyDescent="0.25">
      <c r="A659" s="7" t="s">
        <v>8</v>
      </c>
      <c r="B659" s="37" t="s">
        <v>98</v>
      </c>
      <c r="C659" s="37" t="s">
        <v>100</v>
      </c>
      <c r="D659" s="32">
        <v>5300391080</v>
      </c>
      <c r="E659" s="35">
        <v>610</v>
      </c>
      <c r="F659" s="35">
        <v>1</v>
      </c>
      <c r="G659" s="40">
        <v>3</v>
      </c>
      <c r="H659" s="235">
        <f t="shared" si="177"/>
        <v>1</v>
      </c>
      <c r="I659" s="40">
        <v>1</v>
      </c>
      <c r="J659" s="40"/>
      <c r="K659" s="40">
        <v>1</v>
      </c>
      <c r="M659" s="42"/>
      <c r="N659" s="42"/>
    </row>
    <row r="660" spans="1:14" s="53" customFormat="1" ht="60" x14ac:dyDescent="0.25">
      <c r="A660" s="111" t="s">
        <v>586</v>
      </c>
      <c r="B660" s="37" t="s">
        <v>98</v>
      </c>
      <c r="C660" s="37" t="s">
        <v>100</v>
      </c>
      <c r="D660" s="35">
        <v>5400000000</v>
      </c>
      <c r="E660" s="33"/>
      <c r="F660" s="33"/>
      <c r="G660" s="40" t="e">
        <f>G661</f>
        <v>#REF!</v>
      </c>
      <c r="H660" s="235">
        <f t="shared" ref="H660:H675" si="179">I660-J660</f>
        <v>325.09753000000001</v>
      </c>
      <c r="I660" s="40">
        <f>I661+I691</f>
        <v>325.09753000000001</v>
      </c>
      <c r="J660" s="40">
        <f>J661+J691</f>
        <v>0</v>
      </c>
      <c r="K660" s="40">
        <f>K661+K691</f>
        <v>0</v>
      </c>
      <c r="M660" s="52"/>
      <c r="N660" s="52"/>
    </row>
    <row r="661" spans="1:14" s="53" customFormat="1" ht="30.75" hidden="1" customHeight="1" x14ac:dyDescent="0.25">
      <c r="A661" s="116" t="s">
        <v>512</v>
      </c>
      <c r="B661" s="37" t="s">
        <v>98</v>
      </c>
      <c r="C661" s="37" t="s">
        <v>100</v>
      </c>
      <c r="D661" s="35">
        <v>5410000000</v>
      </c>
      <c r="E661" s="33"/>
      <c r="F661" s="33"/>
      <c r="G661" s="40" t="e">
        <f>#REF!</f>
        <v>#REF!</v>
      </c>
      <c r="H661" s="235">
        <f t="shared" si="179"/>
        <v>0</v>
      </c>
      <c r="I661" s="40">
        <f>I662+I669+I680+I676</f>
        <v>0</v>
      </c>
      <c r="J661" s="40">
        <f>J662+J669+J680+J676</f>
        <v>0</v>
      </c>
      <c r="K661" s="40">
        <f>K662+K669+K680+K676</f>
        <v>0</v>
      </c>
      <c r="M661" s="52"/>
      <c r="N661" s="52"/>
    </row>
    <row r="662" spans="1:14" s="53" customFormat="1" ht="30.75" hidden="1" customHeight="1" x14ac:dyDescent="0.25">
      <c r="A662" s="111" t="s">
        <v>379</v>
      </c>
      <c r="B662" s="37" t="s">
        <v>98</v>
      </c>
      <c r="C662" s="37" t="s">
        <v>100</v>
      </c>
      <c r="D662" s="32" t="s">
        <v>384</v>
      </c>
      <c r="E662" s="33"/>
      <c r="F662" s="33"/>
      <c r="G662" s="40"/>
      <c r="H662" s="235"/>
      <c r="I662" s="40">
        <f>I663+I666</f>
        <v>0</v>
      </c>
      <c r="J662" s="40">
        <f>J663+J666</f>
        <v>0</v>
      </c>
      <c r="K662" s="40">
        <f>K663+K666</f>
        <v>0</v>
      </c>
      <c r="M662" s="52"/>
      <c r="N662" s="52"/>
    </row>
    <row r="663" spans="1:14" s="53" customFormat="1" ht="30" hidden="1" customHeight="1" x14ac:dyDescent="0.25">
      <c r="A663" s="6" t="s">
        <v>226</v>
      </c>
      <c r="B663" s="37" t="s">
        <v>98</v>
      </c>
      <c r="C663" s="37" t="s">
        <v>100</v>
      </c>
      <c r="D663" s="32" t="s">
        <v>384</v>
      </c>
      <c r="E663" s="35">
        <v>600</v>
      </c>
      <c r="F663" s="33"/>
      <c r="G663" s="40">
        <f t="shared" ref="G663:K664" si="180">G664</f>
        <v>18</v>
      </c>
      <c r="H663" s="235">
        <f>I663-J663</f>
        <v>0</v>
      </c>
      <c r="I663" s="40">
        <f t="shared" si="180"/>
        <v>0</v>
      </c>
      <c r="J663" s="40">
        <f t="shared" si="180"/>
        <v>0</v>
      </c>
      <c r="K663" s="40">
        <f t="shared" si="180"/>
        <v>0</v>
      </c>
      <c r="M663" s="52"/>
      <c r="N663" s="52"/>
    </row>
    <row r="664" spans="1:14" s="53" customFormat="1" ht="15" hidden="1" customHeight="1" x14ac:dyDescent="0.25">
      <c r="A664" s="6" t="s">
        <v>47</v>
      </c>
      <c r="B664" s="37" t="s">
        <v>98</v>
      </c>
      <c r="C664" s="37" t="s">
        <v>100</v>
      </c>
      <c r="D664" s="32" t="s">
        <v>384</v>
      </c>
      <c r="E664" s="35">
        <v>610</v>
      </c>
      <c r="F664" s="33"/>
      <c r="G664" s="40">
        <f t="shared" si="180"/>
        <v>18</v>
      </c>
      <c r="H664" s="235">
        <f>I664-J664</f>
        <v>0</v>
      </c>
      <c r="I664" s="40">
        <f t="shared" si="180"/>
        <v>0</v>
      </c>
      <c r="J664" s="40">
        <f t="shared" si="180"/>
        <v>0</v>
      </c>
      <c r="K664" s="40">
        <f t="shared" si="180"/>
        <v>0</v>
      </c>
      <c r="M664" s="52"/>
      <c r="N664" s="52"/>
    </row>
    <row r="665" spans="1:14" s="53" customFormat="1" ht="15" hidden="1" customHeight="1" x14ac:dyDescent="0.25">
      <c r="A665" s="7" t="s">
        <v>9</v>
      </c>
      <c r="B665" s="37" t="s">
        <v>98</v>
      </c>
      <c r="C665" s="37" t="s">
        <v>100</v>
      </c>
      <c r="D665" s="32" t="s">
        <v>384</v>
      </c>
      <c r="E665" s="35">
        <v>610</v>
      </c>
      <c r="F665" s="35">
        <v>2</v>
      </c>
      <c r="G665" s="40">
        <v>18</v>
      </c>
      <c r="H665" s="235">
        <f>I665-J665</f>
        <v>0</v>
      </c>
      <c r="I665" s="40">
        <v>0</v>
      </c>
      <c r="J665" s="40">
        <v>0</v>
      </c>
      <c r="K665" s="40">
        <v>0</v>
      </c>
      <c r="M665" s="52"/>
      <c r="N665" s="52"/>
    </row>
    <row r="666" spans="1:14" s="53" customFormat="1" ht="30" hidden="1" x14ac:dyDescent="0.25">
      <c r="A666" s="6" t="s">
        <v>226</v>
      </c>
      <c r="B666" s="37" t="s">
        <v>98</v>
      </c>
      <c r="C666" s="37" t="s">
        <v>100</v>
      </c>
      <c r="D666" s="32" t="s">
        <v>384</v>
      </c>
      <c r="E666" s="35">
        <v>600</v>
      </c>
      <c r="F666" s="33"/>
      <c r="G666" s="40">
        <f t="shared" ref="G666:K667" si="181">G667</f>
        <v>18</v>
      </c>
      <c r="H666" s="235">
        <f t="shared" si="179"/>
        <v>0</v>
      </c>
      <c r="I666" s="40">
        <f t="shared" si="181"/>
        <v>0</v>
      </c>
      <c r="J666" s="40">
        <f t="shared" si="181"/>
        <v>0</v>
      </c>
      <c r="K666" s="40">
        <f t="shared" si="181"/>
        <v>0</v>
      </c>
      <c r="M666" s="52"/>
      <c r="N666" s="52"/>
    </row>
    <row r="667" spans="1:14" s="53" customFormat="1" hidden="1" x14ac:dyDescent="0.25">
      <c r="A667" s="6" t="s">
        <v>47</v>
      </c>
      <c r="B667" s="37" t="s">
        <v>98</v>
      </c>
      <c r="C667" s="37" t="s">
        <v>100</v>
      </c>
      <c r="D667" s="32" t="s">
        <v>384</v>
      </c>
      <c r="E667" s="35">
        <v>610</v>
      </c>
      <c r="F667" s="33"/>
      <c r="G667" s="40">
        <f t="shared" si="181"/>
        <v>18</v>
      </c>
      <c r="H667" s="235">
        <f t="shared" si="179"/>
        <v>0</v>
      </c>
      <c r="I667" s="40">
        <f t="shared" si="181"/>
        <v>0</v>
      </c>
      <c r="J667" s="40">
        <f t="shared" si="181"/>
        <v>0</v>
      </c>
      <c r="K667" s="40">
        <f t="shared" si="181"/>
        <v>0</v>
      </c>
      <c r="M667" s="52"/>
      <c r="N667" s="52"/>
    </row>
    <row r="668" spans="1:14" s="53" customFormat="1" hidden="1" x14ac:dyDescent="0.25">
      <c r="A668" s="7" t="s">
        <v>8</v>
      </c>
      <c r="B668" s="37" t="s">
        <v>98</v>
      </c>
      <c r="C668" s="37" t="s">
        <v>100</v>
      </c>
      <c r="D668" s="32" t="s">
        <v>384</v>
      </c>
      <c r="E668" s="35">
        <v>610</v>
      </c>
      <c r="F668" s="35">
        <v>1</v>
      </c>
      <c r="G668" s="40">
        <v>18</v>
      </c>
      <c r="H668" s="235">
        <f t="shared" si="179"/>
        <v>0</v>
      </c>
      <c r="I668" s="40">
        <v>0</v>
      </c>
      <c r="J668" s="40"/>
      <c r="K668" s="40"/>
      <c r="M668" s="52"/>
      <c r="N668" s="52"/>
    </row>
    <row r="669" spans="1:14" s="53" customFormat="1" ht="30" hidden="1" x14ac:dyDescent="0.25">
      <c r="A669" s="24" t="s">
        <v>380</v>
      </c>
      <c r="B669" s="37" t="s">
        <v>98</v>
      </c>
      <c r="C669" s="37" t="s">
        <v>100</v>
      </c>
      <c r="D669" s="32" t="s">
        <v>428</v>
      </c>
      <c r="E669" s="33"/>
      <c r="F669" s="33"/>
      <c r="G669" s="40">
        <f>G673</f>
        <v>18</v>
      </c>
      <c r="H669" s="235">
        <f t="shared" si="179"/>
        <v>0</v>
      </c>
      <c r="I669" s="40">
        <f>I670+I673</f>
        <v>0</v>
      </c>
      <c r="J669" s="40">
        <f>J670+J673</f>
        <v>0</v>
      </c>
      <c r="K669" s="40">
        <f>K670+K673</f>
        <v>0</v>
      </c>
      <c r="M669" s="52"/>
      <c r="N669" s="52"/>
    </row>
    <row r="670" spans="1:14" s="53" customFormat="1" ht="30" hidden="1" customHeight="1" x14ac:dyDescent="0.25">
      <c r="A670" s="6" t="s">
        <v>226</v>
      </c>
      <c r="B670" s="37" t="s">
        <v>98</v>
      </c>
      <c r="C670" s="37" t="s">
        <v>100</v>
      </c>
      <c r="D670" s="32" t="s">
        <v>385</v>
      </c>
      <c r="E670" s="35">
        <v>600</v>
      </c>
      <c r="F670" s="33"/>
      <c r="G670" s="40">
        <f t="shared" ref="G670:K671" si="182">G671</f>
        <v>18</v>
      </c>
      <c r="H670" s="235">
        <f>I670-J670</f>
        <v>0</v>
      </c>
      <c r="I670" s="40">
        <f t="shared" si="182"/>
        <v>0</v>
      </c>
      <c r="J670" s="40">
        <f t="shared" si="182"/>
        <v>0</v>
      </c>
      <c r="K670" s="40">
        <f t="shared" si="182"/>
        <v>0</v>
      </c>
      <c r="M670" s="52"/>
      <c r="N670" s="52"/>
    </row>
    <row r="671" spans="1:14" s="53" customFormat="1" ht="15" hidden="1" customHeight="1" x14ac:dyDescent="0.25">
      <c r="A671" s="6" t="s">
        <v>47</v>
      </c>
      <c r="B671" s="37" t="s">
        <v>98</v>
      </c>
      <c r="C671" s="37" t="s">
        <v>100</v>
      </c>
      <c r="D671" s="32" t="s">
        <v>385</v>
      </c>
      <c r="E671" s="35">
        <v>610</v>
      </c>
      <c r="F671" s="33"/>
      <c r="G671" s="40">
        <f t="shared" si="182"/>
        <v>18</v>
      </c>
      <c r="H671" s="235">
        <f>I671-J671</f>
        <v>0</v>
      </c>
      <c r="I671" s="40">
        <f t="shared" si="182"/>
        <v>0</v>
      </c>
      <c r="J671" s="40">
        <f t="shared" si="182"/>
        <v>0</v>
      </c>
      <c r="K671" s="40">
        <f t="shared" si="182"/>
        <v>0</v>
      </c>
      <c r="M671" s="52"/>
      <c r="N671" s="52"/>
    </row>
    <row r="672" spans="1:14" s="53" customFormat="1" ht="15" hidden="1" customHeight="1" x14ac:dyDescent="0.25">
      <c r="A672" s="7" t="s">
        <v>9</v>
      </c>
      <c r="B672" s="37" t="s">
        <v>98</v>
      </c>
      <c r="C672" s="37" t="s">
        <v>100</v>
      </c>
      <c r="D672" s="32" t="s">
        <v>385</v>
      </c>
      <c r="E672" s="35">
        <v>610</v>
      </c>
      <c r="F672" s="35">
        <v>2</v>
      </c>
      <c r="G672" s="40">
        <v>18</v>
      </c>
      <c r="H672" s="235">
        <f>I672-J672</f>
        <v>0</v>
      </c>
      <c r="I672" s="40"/>
      <c r="J672" s="40"/>
      <c r="K672" s="40"/>
      <c r="M672" s="52"/>
      <c r="N672" s="52"/>
    </row>
    <row r="673" spans="1:14" s="53" customFormat="1" ht="30" hidden="1" x14ac:dyDescent="0.25">
      <c r="A673" s="6" t="s">
        <v>226</v>
      </c>
      <c r="B673" s="37" t="s">
        <v>98</v>
      </c>
      <c r="C673" s="37" t="s">
        <v>100</v>
      </c>
      <c r="D673" s="32" t="s">
        <v>428</v>
      </c>
      <c r="E673" s="35">
        <v>600</v>
      </c>
      <c r="F673" s="33"/>
      <c r="G673" s="40">
        <f t="shared" ref="G673:K674" si="183">G674</f>
        <v>18</v>
      </c>
      <c r="H673" s="235">
        <f t="shared" si="179"/>
        <v>0</v>
      </c>
      <c r="I673" s="40">
        <f t="shared" si="183"/>
        <v>0</v>
      </c>
      <c r="J673" s="40">
        <f t="shared" si="183"/>
        <v>0</v>
      </c>
      <c r="K673" s="40">
        <f t="shared" si="183"/>
        <v>0</v>
      </c>
      <c r="M673" s="52"/>
      <c r="N673" s="52"/>
    </row>
    <row r="674" spans="1:14" s="53" customFormat="1" hidden="1" x14ac:dyDescent="0.25">
      <c r="A674" s="6" t="s">
        <v>47</v>
      </c>
      <c r="B674" s="37" t="s">
        <v>98</v>
      </c>
      <c r="C674" s="37" t="s">
        <v>100</v>
      </c>
      <c r="D674" s="32" t="s">
        <v>428</v>
      </c>
      <c r="E674" s="35">
        <v>610</v>
      </c>
      <c r="F674" s="33"/>
      <c r="G674" s="40">
        <f t="shared" si="183"/>
        <v>18</v>
      </c>
      <c r="H674" s="235">
        <f t="shared" si="179"/>
        <v>0</v>
      </c>
      <c r="I674" s="40">
        <f t="shared" si="183"/>
        <v>0</v>
      </c>
      <c r="J674" s="40">
        <f t="shared" si="183"/>
        <v>0</v>
      </c>
      <c r="K674" s="40">
        <f t="shared" si="183"/>
        <v>0</v>
      </c>
      <c r="M674" s="52"/>
      <c r="N674" s="52"/>
    </row>
    <row r="675" spans="1:14" s="53" customFormat="1" hidden="1" x14ac:dyDescent="0.25">
      <c r="A675" s="7" t="s">
        <v>8</v>
      </c>
      <c r="B675" s="37" t="s">
        <v>98</v>
      </c>
      <c r="C675" s="37" t="s">
        <v>100</v>
      </c>
      <c r="D675" s="32" t="s">
        <v>428</v>
      </c>
      <c r="E675" s="35">
        <v>610</v>
      </c>
      <c r="F675" s="35">
        <v>1</v>
      </c>
      <c r="G675" s="40">
        <v>18</v>
      </c>
      <c r="H675" s="235">
        <f t="shared" si="179"/>
        <v>0</v>
      </c>
      <c r="I675" s="40"/>
      <c r="J675" s="40"/>
      <c r="K675" s="40"/>
      <c r="M675" s="52"/>
      <c r="N675" s="52"/>
    </row>
    <row r="676" spans="1:14" s="53" customFormat="1" ht="30" hidden="1" customHeight="1" x14ac:dyDescent="0.25">
      <c r="A676" s="111" t="s">
        <v>416</v>
      </c>
      <c r="B676" s="37" t="s">
        <v>98</v>
      </c>
      <c r="C676" s="37" t="s">
        <v>100</v>
      </c>
      <c r="D676" s="32" t="s">
        <v>428</v>
      </c>
      <c r="E676" s="35"/>
      <c r="F676" s="35"/>
      <c r="G676" s="40"/>
      <c r="H676" s="235"/>
      <c r="I676" s="40">
        <f>I677</f>
        <v>0</v>
      </c>
      <c r="J676" s="40">
        <f>J677</f>
        <v>0</v>
      </c>
      <c r="K676" s="40">
        <f>K677</f>
        <v>0</v>
      </c>
      <c r="M676" s="52"/>
      <c r="N676" s="52"/>
    </row>
    <row r="677" spans="1:14" s="53" customFormat="1" ht="30" hidden="1" customHeight="1" x14ac:dyDescent="0.25">
      <c r="A677" s="6" t="s">
        <v>226</v>
      </c>
      <c r="B677" s="37" t="s">
        <v>98</v>
      </c>
      <c r="C677" s="37" t="s">
        <v>100</v>
      </c>
      <c r="D677" s="32" t="s">
        <v>428</v>
      </c>
      <c r="E677" s="35">
        <v>600</v>
      </c>
      <c r="F677" s="33"/>
      <c r="G677" s="40">
        <f t="shared" ref="G677:K678" si="184">G678</f>
        <v>18</v>
      </c>
      <c r="H677" s="235">
        <f>I677-J677</f>
        <v>0</v>
      </c>
      <c r="I677" s="40">
        <f t="shared" si="184"/>
        <v>0</v>
      </c>
      <c r="J677" s="40">
        <f t="shared" si="184"/>
        <v>0</v>
      </c>
      <c r="K677" s="40">
        <f t="shared" si="184"/>
        <v>0</v>
      </c>
      <c r="M677" s="52"/>
      <c r="N677" s="52"/>
    </row>
    <row r="678" spans="1:14" s="53" customFormat="1" ht="15" hidden="1" customHeight="1" x14ac:dyDescent="0.25">
      <c r="A678" s="6" t="s">
        <v>47</v>
      </c>
      <c r="B678" s="37" t="s">
        <v>98</v>
      </c>
      <c r="C678" s="37" t="s">
        <v>100</v>
      </c>
      <c r="D678" s="32" t="s">
        <v>428</v>
      </c>
      <c r="E678" s="35">
        <v>610</v>
      </c>
      <c r="F678" s="33"/>
      <c r="G678" s="40">
        <f t="shared" si="184"/>
        <v>18</v>
      </c>
      <c r="H678" s="235">
        <f>I678-J678</f>
        <v>0</v>
      </c>
      <c r="I678" s="40">
        <f t="shared" si="184"/>
        <v>0</v>
      </c>
      <c r="J678" s="40">
        <f t="shared" si="184"/>
        <v>0</v>
      </c>
      <c r="K678" s="40">
        <f t="shared" si="184"/>
        <v>0</v>
      </c>
      <c r="M678" s="52"/>
      <c r="N678" s="52"/>
    </row>
    <row r="679" spans="1:14" s="53" customFormat="1" ht="15" hidden="1" customHeight="1" x14ac:dyDescent="0.25">
      <c r="A679" s="7" t="s">
        <v>9</v>
      </c>
      <c r="B679" s="37" t="s">
        <v>98</v>
      </c>
      <c r="C679" s="37" t="s">
        <v>100</v>
      </c>
      <c r="D679" s="32" t="s">
        <v>428</v>
      </c>
      <c r="E679" s="35">
        <v>610</v>
      </c>
      <c r="F679" s="35">
        <v>2</v>
      </c>
      <c r="G679" s="40">
        <v>18</v>
      </c>
      <c r="H679" s="235">
        <f>I679-J679</f>
        <v>0</v>
      </c>
      <c r="I679" s="40"/>
      <c r="J679" s="40"/>
      <c r="K679" s="40"/>
      <c r="M679" s="52"/>
      <c r="N679" s="52"/>
    </row>
    <row r="680" spans="1:14" s="53" customFormat="1" ht="30" hidden="1" x14ac:dyDescent="0.25">
      <c r="A680" s="111" t="s">
        <v>416</v>
      </c>
      <c r="B680" s="37" t="s">
        <v>98</v>
      </c>
      <c r="C680" s="37" t="s">
        <v>100</v>
      </c>
      <c r="D680" s="32" t="s">
        <v>429</v>
      </c>
      <c r="E680" s="33"/>
      <c r="F680" s="33"/>
      <c r="G680" s="40">
        <f>G685</f>
        <v>18</v>
      </c>
      <c r="H680" s="235">
        <f t="shared" ref="H680:H687" si="185">I680-J680</f>
        <v>0</v>
      </c>
      <c r="I680" s="40">
        <f>I681+I688</f>
        <v>0</v>
      </c>
      <c r="J680" s="40">
        <f>J681+J688</f>
        <v>0</v>
      </c>
      <c r="K680" s="40">
        <f>K681+K688</f>
        <v>0</v>
      </c>
      <c r="M680" s="52"/>
      <c r="N680" s="52"/>
    </row>
    <row r="681" spans="1:14" s="53" customFormat="1" ht="30" hidden="1" x14ac:dyDescent="0.25">
      <c r="A681" s="6" t="s">
        <v>226</v>
      </c>
      <c r="B681" s="37" t="s">
        <v>98</v>
      </c>
      <c r="C681" s="37" t="s">
        <v>100</v>
      </c>
      <c r="D681" s="32" t="s">
        <v>429</v>
      </c>
      <c r="E681" s="35">
        <v>600</v>
      </c>
      <c r="F681" s="33"/>
      <c r="G681" s="40">
        <f t="shared" ref="G681:K682" si="186">G682</f>
        <v>18</v>
      </c>
      <c r="H681" s="235">
        <f t="shared" si="185"/>
        <v>0</v>
      </c>
      <c r="I681" s="40">
        <f t="shared" si="186"/>
        <v>0</v>
      </c>
      <c r="J681" s="40">
        <f t="shared" si="186"/>
        <v>0</v>
      </c>
      <c r="K681" s="40">
        <f t="shared" si="186"/>
        <v>0</v>
      </c>
      <c r="M681" s="52"/>
      <c r="N681" s="52"/>
    </row>
    <row r="682" spans="1:14" s="53" customFormat="1" hidden="1" x14ac:dyDescent="0.25">
      <c r="A682" s="6" t="s">
        <v>47</v>
      </c>
      <c r="B682" s="37" t="s">
        <v>98</v>
      </c>
      <c r="C682" s="37" t="s">
        <v>100</v>
      </c>
      <c r="D682" s="32" t="s">
        <v>429</v>
      </c>
      <c r="E682" s="35">
        <v>610</v>
      </c>
      <c r="F682" s="33"/>
      <c r="G682" s="40">
        <f t="shared" si="186"/>
        <v>18</v>
      </c>
      <c r="H682" s="235">
        <f t="shared" si="185"/>
        <v>0</v>
      </c>
      <c r="I682" s="40">
        <f t="shared" si="186"/>
        <v>0</v>
      </c>
      <c r="J682" s="40">
        <f t="shared" si="186"/>
        <v>0</v>
      </c>
      <c r="K682" s="40">
        <f t="shared" si="186"/>
        <v>0</v>
      </c>
      <c r="M682" s="52"/>
      <c r="N682" s="52"/>
    </row>
    <row r="683" spans="1:14" s="53" customFormat="1" hidden="1" x14ac:dyDescent="0.25">
      <c r="A683" s="7" t="s">
        <v>9</v>
      </c>
      <c r="B683" s="37" t="s">
        <v>98</v>
      </c>
      <c r="C683" s="37" t="s">
        <v>100</v>
      </c>
      <c r="D683" s="32" t="s">
        <v>429</v>
      </c>
      <c r="E683" s="35">
        <v>610</v>
      </c>
      <c r="F683" s="35">
        <v>2</v>
      </c>
      <c r="G683" s="40">
        <v>18</v>
      </c>
      <c r="H683" s="235">
        <f t="shared" si="185"/>
        <v>0</v>
      </c>
      <c r="I683" s="40">
        <v>0</v>
      </c>
      <c r="J683" s="40">
        <v>0</v>
      </c>
      <c r="K683" s="40">
        <v>0</v>
      </c>
      <c r="M683" s="52"/>
      <c r="N683" s="52"/>
    </row>
    <row r="684" spans="1:14" s="53" customFormat="1" ht="30" hidden="1" customHeight="1" x14ac:dyDescent="0.25">
      <c r="A684" s="111" t="s">
        <v>416</v>
      </c>
      <c r="B684" s="37" t="s">
        <v>98</v>
      </c>
      <c r="C684" s="37" t="s">
        <v>100</v>
      </c>
      <c r="D684" s="32" t="s">
        <v>417</v>
      </c>
      <c r="E684" s="35"/>
      <c r="F684" s="35"/>
      <c r="G684" s="40"/>
      <c r="H684" s="235"/>
      <c r="I684" s="40">
        <f>I685</f>
        <v>0</v>
      </c>
      <c r="J684" s="40">
        <f>J685</f>
        <v>0</v>
      </c>
      <c r="K684" s="40">
        <f>K685</f>
        <v>0</v>
      </c>
      <c r="M684" s="52"/>
      <c r="N684" s="52"/>
    </row>
    <row r="685" spans="1:14" s="53" customFormat="1" ht="30" hidden="1" customHeight="1" x14ac:dyDescent="0.25">
      <c r="A685" s="6" t="s">
        <v>226</v>
      </c>
      <c r="B685" s="37" t="s">
        <v>98</v>
      </c>
      <c r="C685" s="37" t="s">
        <v>100</v>
      </c>
      <c r="D685" s="32" t="s">
        <v>417</v>
      </c>
      <c r="E685" s="35">
        <v>600</v>
      </c>
      <c r="F685" s="33"/>
      <c r="G685" s="40">
        <f t="shared" ref="G685:K686" si="187">G686</f>
        <v>18</v>
      </c>
      <c r="H685" s="235">
        <f t="shared" si="185"/>
        <v>0</v>
      </c>
      <c r="I685" s="40">
        <f t="shared" si="187"/>
        <v>0</v>
      </c>
      <c r="J685" s="40">
        <f t="shared" si="187"/>
        <v>0</v>
      </c>
      <c r="K685" s="40">
        <f t="shared" si="187"/>
        <v>0</v>
      </c>
      <c r="M685" s="52"/>
      <c r="N685" s="52"/>
    </row>
    <row r="686" spans="1:14" s="53" customFormat="1" ht="15" hidden="1" customHeight="1" x14ac:dyDescent="0.25">
      <c r="A686" s="6" t="s">
        <v>47</v>
      </c>
      <c r="B686" s="37" t="s">
        <v>98</v>
      </c>
      <c r="C686" s="37" t="s">
        <v>100</v>
      </c>
      <c r="D686" s="32" t="s">
        <v>417</v>
      </c>
      <c r="E686" s="35">
        <v>610</v>
      </c>
      <c r="F686" s="33"/>
      <c r="G686" s="40">
        <f t="shared" si="187"/>
        <v>18</v>
      </c>
      <c r="H686" s="235">
        <f t="shared" si="185"/>
        <v>0</v>
      </c>
      <c r="I686" s="40">
        <f t="shared" si="187"/>
        <v>0</v>
      </c>
      <c r="J686" s="40">
        <f t="shared" si="187"/>
        <v>0</v>
      </c>
      <c r="K686" s="40">
        <f t="shared" si="187"/>
        <v>0</v>
      </c>
      <c r="M686" s="52"/>
      <c r="N686" s="52"/>
    </row>
    <row r="687" spans="1:14" s="53" customFormat="1" ht="15" hidden="1" customHeight="1" x14ac:dyDescent="0.25">
      <c r="A687" s="7" t="s">
        <v>9</v>
      </c>
      <c r="B687" s="37" t="s">
        <v>98</v>
      </c>
      <c r="C687" s="37" t="s">
        <v>100</v>
      </c>
      <c r="D687" s="32" t="s">
        <v>417</v>
      </c>
      <c r="E687" s="35">
        <v>610</v>
      </c>
      <c r="F687" s="35">
        <v>2</v>
      </c>
      <c r="G687" s="40">
        <v>18</v>
      </c>
      <c r="H687" s="235">
        <f t="shared" si="185"/>
        <v>0</v>
      </c>
      <c r="I687" s="40"/>
      <c r="J687" s="40"/>
      <c r="K687" s="40"/>
      <c r="M687" s="52"/>
      <c r="N687" s="52"/>
    </row>
    <row r="688" spans="1:14" s="53" customFormat="1" ht="30" hidden="1" x14ac:dyDescent="0.25">
      <c r="A688" s="6" t="s">
        <v>226</v>
      </c>
      <c r="B688" s="37" t="s">
        <v>98</v>
      </c>
      <c r="C688" s="37" t="s">
        <v>100</v>
      </c>
      <c r="D688" s="32" t="s">
        <v>429</v>
      </c>
      <c r="E688" s="35">
        <v>600</v>
      </c>
      <c r="F688" s="33"/>
      <c r="G688" s="40">
        <f t="shared" ref="G688:K689" si="188">G689</f>
        <v>18</v>
      </c>
      <c r="H688" s="235">
        <f>I688-J688</f>
        <v>0</v>
      </c>
      <c r="I688" s="40">
        <f t="shared" si="188"/>
        <v>0</v>
      </c>
      <c r="J688" s="40">
        <f t="shared" si="188"/>
        <v>0</v>
      </c>
      <c r="K688" s="40">
        <f t="shared" si="188"/>
        <v>0</v>
      </c>
      <c r="M688" s="52"/>
      <c r="N688" s="52"/>
    </row>
    <row r="689" spans="1:14" s="53" customFormat="1" hidden="1" x14ac:dyDescent="0.25">
      <c r="A689" s="6" t="s">
        <v>47</v>
      </c>
      <c r="B689" s="37" t="s">
        <v>98</v>
      </c>
      <c r="C689" s="37" t="s">
        <v>100</v>
      </c>
      <c r="D689" s="32" t="s">
        <v>429</v>
      </c>
      <c r="E689" s="35">
        <v>610</v>
      </c>
      <c r="F689" s="33"/>
      <c r="G689" s="40">
        <f t="shared" si="188"/>
        <v>18</v>
      </c>
      <c r="H689" s="235">
        <f>I689-J689</f>
        <v>0</v>
      </c>
      <c r="I689" s="40">
        <f t="shared" si="188"/>
        <v>0</v>
      </c>
      <c r="J689" s="40">
        <f t="shared" si="188"/>
        <v>0</v>
      </c>
      <c r="K689" s="40">
        <f t="shared" si="188"/>
        <v>0</v>
      </c>
      <c r="M689" s="52"/>
      <c r="N689" s="52"/>
    </row>
    <row r="690" spans="1:14" s="53" customFormat="1" hidden="1" x14ac:dyDescent="0.25">
      <c r="A690" s="7" t="s">
        <v>8</v>
      </c>
      <c r="B690" s="37" t="s">
        <v>98</v>
      </c>
      <c r="C690" s="37" t="s">
        <v>100</v>
      </c>
      <c r="D690" s="32" t="s">
        <v>429</v>
      </c>
      <c r="E690" s="35">
        <v>610</v>
      </c>
      <c r="F690" s="35">
        <v>1</v>
      </c>
      <c r="G690" s="40">
        <v>18</v>
      </c>
      <c r="H690" s="235">
        <f>I690-J690</f>
        <v>0</v>
      </c>
      <c r="I690" s="40"/>
      <c r="J690" s="40"/>
      <c r="K690" s="40"/>
      <c r="M690" s="52"/>
      <c r="N690" s="52"/>
    </row>
    <row r="691" spans="1:14" ht="38.25" customHeight="1" x14ac:dyDescent="0.25">
      <c r="A691" s="116" t="s">
        <v>588</v>
      </c>
      <c r="B691" s="37" t="s">
        <v>98</v>
      </c>
      <c r="C691" s="37" t="s">
        <v>100</v>
      </c>
      <c r="D691" s="35">
        <v>5420000000</v>
      </c>
      <c r="E691" s="35"/>
      <c r="F691" s="35"/>
      <c r="G691" s="40"/>
      <c r="H691" s="235"/>
      <c r="I691" s="40">
        <f>I692+I700</f>
        <v>325.09753000000001</v>
      </c>
      <c r="J691" s="40">
        <f>J692+J700</f>
        <v>0</v>
      </c>
      <c r="K691" s="40">
        <f>K692+K700</f>
        <v>0</v>
      </c>
      <c r="M691" s="42"/>
      <c r="N691" s="42"/>
    </row>
    <row r="692" spans="1:14" s="53" customFormat="1" ht="45" x14ac:dyDescent="0.25">
      <c r="A692" s="24" t="s">
        <v>381</v>
      </c>
      <c r="B692" s="37" t="s">
        <v>98</v>
      </c>
      <c r="C692" s="37" t="s">
        <v>100</v>
      </c>
      <c r="D692" s="32" t="s">
        <v>386</v>
      </c>
      <c r="E692" s="33"/>
      <c r="F692" s="33"/>
      <c r="G692" s="40">
        <f>G693</f>
        <v>18</v>
      </c>
      <c r="H692" s="235">
        <f t="shared" ref="H692:H699" si="189">I692-J692</f>
        <v>325.09753000000001</v>
      </c>
      <c r="I692" s="40">
        <f>I693+I696</f>
        <v>325.09753000000001</v>
      </c>
      <c r="J692" s="40">
        <f>J693+J696</f>
        <v>0</v>
      </c>
      <c r="K692" s="40">
        <f>K693+K696</f>
        <v>0</v>
      </c>
      <c r="M692" s="42"/>
      <c r="N692" s="42"/>
    </row>
    <row r="693" spans="1:14" s="53" customFormat="1" ht="30" x14ac:dyDescent="0.25">
      <c r="A693" s="6" t="s">
        <v>46</v>
      </c>
      <c r="B693" s="37" t="s">
        <v>98</v>
      </c>
      <c r="C693" s="37" t="s">
        <v>100</v>
      </c>
      <c r="D693" s="32" t="s">
        <v>386</v>
      </c>
      <c r="E693" s="35">
        <v>600</v>
      </c>
      <c r="F693" s="33"/>
      <c r="G693" s="40">
        <f>G694</f>
        <v>18</v>
      </c>
      <c r="H693" s="235">
        <f t="shared" si="189"/>
        <v>250</v>
      </c>
      <c r="I693" s="40">
        <f t="shared" ref="I693:K694" si="190">I694</f>
        <v>250</v>
      </c>
      <c r="J693" s="40">
        <f t="shared" si="190"/>
        <v>0</v>
      </c>
      <c r="K693" s="40">
        <f t="shared" si="190"/>
        <v>0</v>
      </c>
      <c r="M693" s="42"/>
      <c r="N693" s="42"/>
    </row>
    <row r="694" spans="1:14" s="53" customFormat="1" x14ac:dyDescent="0.25">
      <c r="A694" s="6" t="s">
        <v>47</v>
      </c>
      <c r="B694" s="37" t="s">
        <v>98</v>
      </c>
      <c r="C694" s="37" t="s">
        <v>100</v>
      </c>
      <c r="D694" s="32" t="s">
        <v>386</v>
      </c>
      <c r="E694" s="35">
        <v>610</v>
      </c>
      <c r="F694" s="33"/>
      <c r="G694" s="40">
        <f>G695</f>
        <v>18</v>
      </c>
      <c r="H694" s="235">
        <f t="shared" si="189"/>
        <v>250</v>
      </c>
      <c r="I694" s="40">
        <f t="shared" si="190"/>
        <v>250</v>
      </c>
      <c r="J694" s="40">
        <f t="shared" si="190"/>
        <v>0</v>
      </c>
      <c r="K694" s="40">
        <f t="shared" si="190"/>
        <v>0</v>
      </c>
      <c r="M694" s="42"/>
      <c r="N694" s="42"/>
    </row>
    <row r="695" spans="1:14" s="53" customFormat="1" x14ac:dyDescent="0.25">
      <c r="A695" s="7" t="s">
        <v>9</v>
      </c>
      <c r="B695" s="37" t="s">
        <v>98</v>
      </c>
      <c r="C695" s="37" t="s">
        <v>100</v>
      </c>
      <c r="D695" s="32" t="s">
        <v>386</v>
      </c>
      <c r="E695" s="35">
        <v>610</v>
      </c>
      <c r="F695" s="35">
        <v>2</v>
      </c>
      <c r="G695" s="40">
        <v>18</v>
      </c>
      <c r="H695" s="235">
        <f t="shared" si="189"/>
        <v>250</v>
      </c>
      <c r="I695" s="40">
        <v>250</v>
      </c>
      <c r="J695" s="40">
        <v>0</v>
      </c>
      <c r="K695" s="40">
        <v>0</v>
      </c>
      <c r="M695" s="42"/>
      <c r="N695" s="42"/>
    </row>
    <row r="696" spans="1:14" s="53" customFormat="1" ht="45" x14ac:dyDescent="0.25">
      <c r="A696" s="24" t="s">
        <v>381</v>
      </c>
      <c r="B696" s="37" t="s">
        <v>98</v>
      </c>
      <c r="C696" s="37" t="s">
        <v>100</v>
      </c>
      <c r="D696" s="32" t="s">
        <v>386</v>
      </c>
      <c r="E696" s="33"/>
      <c r="F696" s="33"/>
      <c r="G696" s="40">
        <f>G697</f>
        <v>18</v>
      </c>
      <c r="H696" s="302">
        <f>I696-J696</f>
        <v>75.097530000000006</v>
      </c>
      <c r="I696" s="40">
        <f t="shared" ref="I696:K698" si="191">I697</f>
        <v>75.097530000000006</v>
      </c>
      <c r="J696" s="40">
        <f t="shared" si="191"/>
        <v>0</v>
      </c>
      <c r="K696" s="40">
        <f t="shared" si="191"/>
        <v>0</v>
      </c>
      <c r="M696" s="42"/>
      <c r="N696" s="42"/>
    </row>
    <row r="697" spans="1:14" s="53" customFormat="1" ht="30" x14ac:dyDescent="0.25">
      <c r="A697" s="6" t="s">
        <v>46</v>
      </c>
      <c r="B697" s="37" t="s">
        <v>98</v>
      </c>
      <c r="C697" s="37" t="s">
        <v>100</v>
      </c>
      <c r="D697" s="32" t="s">
        <v>386</v>
      </c>
      <c r="E697" s="35">
        <v>600</v>
      </c>
      <c r="F697" s="33"/>
      <c r="G697" s="40">
        <f>G698</f>
        <v>18</v>
      </c>
      <c r="H697" s="302">
        <f t="shared" si="189"/>
        <v>75.097530000000006</v>
      </c>
      <c r="I697" s="40">
        <f t="shared" si="191"/>
        <v>75.097530000000006</v>
      </c>
      <c r="J697" s="40">
        <f t="shared" si="191"/>
        <v>0</v>
      </c>
      <c r="K697" s="40">
        <f t="shared" si="191"/>
        <v>0</v>
      </c>
      <c r="M697" s="42"/>
      <c r="N697" s="42"/>
    </row>
    <row r="698" spans="1:14" s="53" customFormat="1" x14ac:dyDescent="0.25">
      <c r="A698" s="6" t="s">
        <v>47</v>
      </c>
      <c r="B698" s="37" t="s">
        <v>98</v>
      </c>
      <c r="C698" s="37" t="s">
        <v>100</v>
      </c>
      <c r="D698" s="32" t="s">
        <v>386</v>
      </c>
      <c r="E698" s="35">
        <v>610</v>
      </c>
      <c r="F698" s="33"/>
      <c r="G698" s="40">
        <f>G699</f>
        <v>18</v>
      </c>
      <c r="H698" s="302">
        <f t="shared" si="189"/>
        <v>75.097530000000006</v>
      </c>
      <c r="I698" s="40">
        <f t="shared" si="191"/>
        <v>75.097530000000006</v>
      </c>
      <c r="J698" s="40">
        <f t="shared" si="191"/>
        <v>0</v>
      </c>
      <c r="K698" s="40">
        <f t="shared" si="191"/>
        <v>0</v>
      </c>
      <c r="M698" s="42"/>
      <c r="N698" s="42"/>
    </row>
    <row r="699" spans="1:14" s="53" customFormat="1" x14ac:dyDescent="0.25">
      <c r="A699" s="7" t="s">
        <v>8</v>
      </c>
      <c r="B699" s="37" t="s">
        <v>98</v>
      </c>
      <c r="C699" s="37" t="s">
        <v>100</v>
      </c>
      <c r="D699" s="32" t="s">
        <v>386</v>
      </c>
      <c r="E699" s="35">
        <v>610</v>
      </c>
      <c r="F699" s="35">
        <v>1</v>
      </c>
      <c r="G699" s="40">
        <v>18</v>
      </c>
      <c r="H699" s="302">
        <f t="shared" si="189"/>
        <v>75.097530000000006</v>
      </c>
      <c r="I699" s="40">
        <v>75.097530000000006</v>
      </c>
      <c r="J699" s="40">
        <v>0</v>
      </c>
      <c r="K699" s="40"/>
      <c r="M699" s="42"/>
      <c r="N699" s="42"/>
    </row>
    <row r="700" spans="1:14" s="53" customFormat="1" ht="45" hidden="1" x14ac:dyDescent="0.25">
      <c r="A700" s="24" t="s">
        <v>433</v>
      </c>
      <c r="B700" s="37" t="s">
        <v>98</v>
      </c>
      <c r="C700" s="37" t="s">
        <v>100</v>
      </c>
      <c r="D700" s="32" t="s">
        <v>434</v>
      </c>
      <c r="E700" s="33"/>
      <c r="F700" s="33"/>
      <c r="G700" s="40">
        <f>G701</f>
        <v>18</v>
      </c>
      <c r="H700" s="235">
        <f t="shared" ref="H700:H711" si="192">I700-J700</f>
        <v>0</v>
      </c>
      <c r="I700" s="40">
        <f>I703+I706</f>
        <v>0</v>
      </c>
      <c r="J700" s="40">
        <f>J703+J706</f>
        <v>0</v>
      </c>
      <c r="K700" s="40">
        <f>K703+K706</f>
        <v>0</v>
      </c>
      <c r="M700" s="42"/>
      <c r="N700" s="42"/>
    </row>
    <row r="701" spans="1:14" s="53" customFormat="1" ht="30" hidden="1" x14ac:dyDescent="0.25">
      <c r="A701" s="6" t="s">
        <v>46</v>
      </c>
      <c r="B701" s="37" t="s">
        <v>98</v>
      </c>
      <c r="C701" s="37" t="s">
        <v>100</v>
      </c>
      <c r="D701" s="32" t="s">
        <v>434</v>
      </c>
      <c r="E701" s="35">
        <v>600</v>
      </c>
      <c r="F701" s="33"/>
      <c r="G701" s="40">
        <f>G702</f>
        <v>18</v>
      </c>
      <c r="H701" s="235">
        <f t="shared" si="192"/>
        <v>0</v>
      </c>
      <c r="I701" s="40">
        <f t="shared" ref="I701:K702" si="193">I702</f>
        <v>0</v>
      </c>
      <c r="J701" s="40">
        <f t="shared" si="193"/>
        <v>0</v>
      </c>
      <c r="K701" s="40">
        <f t="shared" si="193"/>
        <v>0</v>
      </c>
      <c r="M701" s="42"/>
      <c r="N701" s="42"/>
    </row>
    <row r="702" spans="1:14" s="53" customFormat="1" hidden="1" x14ac:dyDescent="0.25">
      <c r="A702" s="6" t="s">
        <v>47</v>
      </c>
      <c r="B702" s="37" t="s">
        <v>98</v>
      </c>
      <c r="C702" s="37" t="s">
        <v>100</v>
      </c>
      <c r="D702" s="32" t="s">
        <v>434</v>
      </c>
      <c r="E702" s="35">
        <v>610</v>
      </c>
      <c r="F702" s="33"/>
      <c r="G702" s="40">
        <f>G703</f>
        <v>18</v>
      </c>
      <c r="H702" s="235">
        <f t="shared" si="192"/>
        <v>0</v>
      </c>
      <c r="I702" s="40">
        <f t="shared" si="193"/>
        <v>0</v>
      </c>
      <c r="J702" s="40">
        <f t="shared" si="193"/>
        <v>0</v>
      </c>
      <c r="K702" s="40">
        <f t="shared" si="193"/>
        <v>0</v>
      </c>
      <c r="M702" s="42"/>
      <c r="N702" s="42"/>
    </row>
    <row r="703" spans="1:14" s="53" customFormat="1" hidden="1" x14ac:dyDescent="0.25">
      <c r="A703" s="7" t="s">
        <v>9</v>
      </c>
      <c r="B703" s="37" t="s">
        <v>98</v>
      </c>
      <c r="C703" s="37" t="s">
        <v>100</v>
      </c>
      <c r="D703" s="32" t="s">
        <v>434</v>
      </c>
      <c r="E703" s="35">
        <v>610</v>
      </c>
      <c r="F703" s="35">
        <v>2</v>
      </c>
      <c r="G703" s="40">
        <v>18</v>
      </c>
      <c r="H703" s="235">
        <f t="shared" si="192"/>
        <v>0</v>
      </c>
      <c r="I703" s="40"/>
      <c r="J703" s="40"/>
      <c r="K703" s="40"/>
      <c r="M703" s="42"/>
      <c r="N703" s="42"/>
    </row>
    <row r="704" spans="1:14" s="53" customFormat="1" ht="30" hidden="1" x14ac:dyDescent="0.25">
      <c r="A704" s="6" t="s">
        <v>46</v>
      </c>
      <c r="B704" s="37" t="s">
        <v>98</v>
      </c>
      <c r="C704" s="37" t="s">
        <v>100</v>
      </c>
      <c r="D704" s="32" t="s">
        <v>434</v>
      </c>
      <c r="E704" s="35">
        <v>600</v>
      </c>
      <c r="F704" s="33"/>
      <c r="G704" s="40">
        <f>G705</f>
        <v>18</v>
      </c>
      <c r="H704" s="235">
        <f t="shared" si="192"/>
        <v>0</v>
      </c>
      <c r="I704" s="40">
        <f t="shared" ref="I704:K705" si="194">I705</f>
        <v>0</v>
      </c>
      <c r="J704" s="40">
        <f t="shared" si="194"/>
        <v>0</v>
      </c>
      <c r="K704" s="40">
        <f t="shared" si="194"/>
        <v>0</v>
      </c>
      <c r="M704" s="42"/>
      <c r="N704" s="42"/>
    </row>
    <row r="705" spans="1:14" s="53" customFormat="1" hidden="1" x14ac:dyDescent="0.25">
      <c r="A705" s="6" t="s">
        <v>47</v>
      </c>
      <c r="B705" s="37" t="s">
        <v>98</v>
      </c>
      <c r="C705" s="37" t="s">
        <v>100</v>
      </c>
      <c r="D705" s="32" t="s">
        <v>434</v>
      </c>
      <c r="E705" s="35">
        <v>610</v>
      </c>
      <c r="F705" s="33"/>
      <c r="G705" s="40">
        <f>G706</f>
        <v>18</v>
      </c>
      <c r="H705" s="235">
        <f t="shared" si="192"/>
        <v>0</v>
      </c>
      <c r="I705" s="40">
        <f t="shared" si="194"/>
        <v>0</v>
      </c>
      <c r="J705" s="40">
        <f t="shared" si="194"/>
        <v>0</v>
      </c>
      <c r="K705" s="40">
        <f t="shared" si="194"/>
        <v>0</v>
      </c>
      <c r="M705" s="42"/>
      <c r="N705" s="42"/>
    </row>
    <row r="706" spans="1:14" s="53" customFormat="1" hidden="1" x14ac:dyDescent="0.25">
      <c r="A706" s="7" t="s">
        <v>8</v>
      </c>
      <c r="B706" s="37" t="s">
        <v>98</v>
      </c>
      <c r="C706" s="37" t="s">
        <v>100</v>
      </c>
      <c r="D706" s="32" t="s">
        <v>434</v>
      </c>
      <c r="E706" s="35">
        <v>610</v>
      </c>
      <c r="F706" s="35">
        <v>1</v>
      </c>
      <c r="G706" s="40">
        <v>18</v>
      </c>
      <c r="H706" s="235">
        <f t="shared" si="192"/>
        <v>0</v>
      </c>
      <c r="I706" s="40"/>
      <c r="J706" s="40"/>
      <c r="K706" s="40"/>
      <c r="M706" s="42"/>
      <c r="N706" s="42"/>
    </row>
    <row r="707" spans="1:14" ht="45" x14ac:dyDescent="0.25">
      <c r="A707" s="112" t="s">
        <v>551</v>
      </c>
      <c r="B707" s="37" t="s">
        <v>98</v>
      </c>
      <c r="C707" s="37" t="s">
        <v>100</v>
      </c>
      <c r="D707" s="35">
        <v>6100000000</v>
      </c>
      <c r="E707" s="33"/>
      <c r="F707" s="33"/>
      <c r="G707" s="40" t="e">
        <f>#REF!</f>
        <v>#REF!</v>
      </c>
      <c r="H707" s="235">
        <f t="shared" si="192"/>
        <v>0</v>
      </c>
      <c r="I707" s="40">
        <f>I708</f>
        <v>2</v>
      </c>
      <c r="J707" s="40">
        <f>J708</f>
        <v>2</v>
      </c>
      <c r="K707" s="40">
        <f>K708</f>
        <v>2</v>
      </c>
      <c r="L707" s="42"/>
      <c r="M707" s="42"/>
    </row>
    <row r="708" spans="1:14" ht="30" x14ac:dyDescent="0.25">
      <c r="A708" s="111" t="s">
        <v>375</v>
      </c>
      <c r="B708" s="37" t="s">
        <v>98</v>
      </c>
      <c r="C708" s="37" t="s">
        <v>100</v>
      </c>
      <c r="D708" s="32">
        <v>6100191090</v>
      </c>
      <c r="E708" s="33"/>
      <c r="F708" s="33"/>
      <c r="G708" s="40">
        <f>G709</f>
        <v>3</v>
      </c>
      <c r="H708" s="235">
        <f t="shared" si="192"/>
        <v>0</v>
      </c>
      <c r="I708" s="40">
        <f t="shared" ref="I708:K710" si="195">I709</f>
        <v>2</v>
      </c>
      <c r="J708" s="40">
        <f t="shared" si="195"/>
        <v>2</v>
      </c>
      <c r="K708" s="40">
        <f t="shared" si="195"/>
        <v>2</v>
      </c>
      <c r="L708" s="42"/>
      <c r="M708" s="42"/>
    </row>
    <row r="709" spans="1:14" ht="30" x14ac:dyDescent="0.25">
      <c r="A709" s="6" t="s">
        <v>46</v>
      </c>
      <c r="B709" s="37" t="s">
        <v>98</v>
      </c>
      <c r="C709" s="37" t="s">
        <v>100</v>
      </c>
      <c r="D709" s="32">
        <v>6100191090</v>
      </c>
      <c r="E709" s="35">
        <v>600</v>
      </c>
      <c r="F709" s="33"/>
      <c r="G709" s="40">
        <f>G710</f>
        <v>3</v>
      </c>
      <c r="H709" s="235">
        <f t="shared" si="192"/>
        <v>0</v>
      </c>
      <c r="I709" s="40">
        <f t="shared" si="195"/>
        <v>2</v>
      </c>
      <c r="J709" s="40">
        <f t="shared" si="195"/>
        <v>2</v>
      </c>
      <c r="K709" s="40">
        <f t="shared" si="195"/>
        <v>2</v>
      </c>
      <c r="L709" s="42"/>
      <c r="M709" s="42"/>
    </row>
    <row r="710" spans="1:14" x14ac:dyDescent="0.25">
      <c r="A710" s="6" t="s">
        <v>47</v>
      </c>
      <c r="B710" s="37" t="s">
        <v>98</v>
      </c>
      <c r="C710" s="37" t="s">
        <v>100</v>
      </c>
      <c r="D710" s="32">
        <v>6100191090</v>
      </c>
      <c r="E710" s="35">
        <v>610</v>
      </c>
      <c r="F710" s="33"/>
      <c r="G710" s="40">
        <f>G711</f>
        <v>3</v>
      </c>
      <c r="H710" s="235">
        <f t="shared" si="192"/>
        <v>0</v>
      </c>
      <c r="I710" s="40">
        <f t="shared" si="195"/>
        <v>2</v>
      </c>
      <c r="J710" s="40">
        <f t="shared" si="195"/>
        <v>2</v>
      </c>
      <c r="K710" s="40">
        <f t="shared" si="195"/>
        <v>2</v>
      </c>
      <c r="L710" s="42"/>
      <c r="M710" s="42"/>
    </row>
    <row r="711" spans="1:14" x14ac:dyDescent="0.25">
      <c r="A711" s="7" t="s">
        <v>8</v>
      </c>
      <c r="B711" s="37" t="s">
        <v>98</v>
      </c>
      <c r="C711" s="37" t="s">
        <v>100</v>
      </c>
      <c r="D711" s="32">
        <v>6100191090</v>
      </c>
      <c r="E711" s="35">
        <v>610</v>
      </c>
      <c r="F711" s="35">
        <v>1</v>
      </c>
      <c r="G711" s="40">
        <v>3</v>
      </c>
      <c r="H711" s="235">
        <f t="shared" si="192"/>
        <v>0</v>
      </c>
      <c r="I711" s="40">
        <v>2</v>
      </c>
      <c r="J711" s="40">
        <v>2</v>
      </c>
      <c r="K711" s="40">
        <v>2</v>
      </c>
      <c r="L711" s="42"/>
      <c r="M711" s="42"/>
    </row>
    <row r="712" spans="1:14" x14ac:dyDescent="0.25">
      <c r="A712" s="5" t="s">
        <v>56</v>
      </c>
      <c r="B712" s="93">
        <v>1000</v>
      </c>
      <c r="C712" s="36"/>
      <c r="D712" s="33"/>
      <c r="E712" s="33"/>
      <c r="F712" s="33"/>
      <c r="G712" s="235" t="e">
        <f>G715+G725+G735+G795</f>
        <v>#REF!</v>
      </c>
      <c r="H712" s="235" t="e">
        <f>H715+H735+H725</f>
        <v>#REF!</v>
      </c>
      <c r="I712" s="235">
        <f>I715+I725+I735+I795</f>
        <v>19121.138800000001</v>
      </c>
      <c r="J712" s="235">
        <f>J715+J725+J735+J795</f>
        <v>20571.138800000001</v>
      </c>
      <c r="K712" s="235">
        <f>K715+K725+K735+K795</f>
        <v>26209.3282</v>
      </c>
    </row>
    <row r="713" spans="1:14" x14ac:dyDescent="0.25">
      <c r="A713" s="5" t="s">
        <v>8</v>
      </c>
      <c r="B713" s="38" t="s">
        <v>103</v>
      </c>
      <c r="C713" s="36"/>
      <c r="D713" s="33"/>
      <c r="E713" s="33"/>
      <c r="F713" s="33"/>
      <c r="G713" s="235" t="e">
        <f>G720+#REF!+G724</f>
        <v>#REF!</v>
      </c>
      <c r="H713" s="235" t="e">
        <f>H46+H49+H60+H96+H160+#REF!+H153+H289+H299+H720+#REF!+#REF!+#REF!+#REF!+#REF!+#REF!+#REF!+#REF!+H52+#REF!+H355+#REF!</f>
        <v>#REF!</v>
      </c>
      <c r="I713" s="235">
        <f>I720+I724+I745</f>
        <v>1000</v>
      </c>
      <c r="J713" s="235">
        <f>J720+J724+J745</f>
        <v>1000</v>
      </c>
      <c r="K713" s="235">
        <f>K720+K724+K745</f>
        <v>1000</v>
      </c>
      <c r="N713" s="46"/>
    </row>
    <row r="714" spans="1:14" x14ac:dyDescent="0.25">
      <c r="A714" s="5" t="s">
        <v>9</v>
      </c>
      <c r="B714" s="38" t="s">
        <v>104</v>
      </c>
      <c r="C714" s="36"/>
      <c r="D714" s="33"/>
      <c r="E714" s="33"/>
      <c r="F714" s="33"/>
      <c r="G714" s="235" t="e">
        <f>G758+G770+G774+G778+G782+G790+G794+G800+G803+#REF!+#REF!+#REF!+G750+G786+G730+G754</f>
        <v>#REF!</v>
      </c>
      <c r="H714" s="235" t="e">
        <f>H127+H130+H113+H116+#REF!+#REF!+#REF!+#REF!+#REF!+#REF!+#REF!+H117+#REF!+#REF!+#REF!</f>
        <v>#REF!</v>
      </c>
      <c r="I714" s="235">
        <f>I730+I734+I741+I758+I770+I778+I782+I790+I794+I800+I803+I762+I754+I766+I786</f>
        <v>18121.138800000001</v>
      </c>
      <c r="J714" s="235">
        <f>J730+J734+J741+J758+J770+J778+J782+J790+J794+J800+J803+J762+J754+J766+J786</f>
        <v>19571.138800000001</v>
      </c>
      <c r="K714" s="235">
        <f>K730+K734+K741+K758+K770+K778+K782+K790+K794+K800+K803+K762+K754+K766+K786</f>
        <v>25209.328200000004</v>
      </c>
    </row>
    <row r="715" spans="1:14" x14ac:dyDescent="0.25">
      <c r="A715" s="5" t="s">
        <v>91</v>
      </c>
      <c r="B715" s="93">
        <v>1000</v>
      </c>
      <c r="C715" s="93">
        <v>1001</v>
      </c>
      <c r="D715" s="35"/>
      <c r="E715" s="181"/>
      <c r="F715" s="181"/>
      <c r="G715" s="235">
        <f t="shared" ref="G715:K719" si="196">G716</f>
        <v>1200</v>
      </c>
      <c r="H715" s="235">
        <f t="shared" si="196"/>
        <v>1083.2012199999999</v>
      </c>
      <c r="I715" s="235">
        <f t="shared" si="196"/>
        <v>1000</v>
      </c>
      <c r="J715" s="235">
        <f t="shared" si="196"/>
        <v>1000</v>
      </c>
      <c r="K715" s="235">
        <f t="shared" si="196"/>
        <v>1000</v>
      </c>
    </row>
    <row r="716" spans="1:14" x14ac:dyDescent="0.25">
      <c r="A716" s="6" t="s">
        <v>16</v>
      </c>
      <c r="B716" s="37">
        <v>1000</v>
      </c>
      <c r="C716" s="37">
        <v>1001</v>
      </c>
      <c r="D716" s="35">
        <v>9000000000</v>
      </c>
      <c r="E716" s="33"/>
      <c r="F716" s="33"/>
      <c r="G716" s="40">
        <f>G717+G721</f>
        <v>1200</v>
      </c>
      <c r="H716" s="40">
        <f t="shared" si="196"/>
        <v>1083.2012199999999</v>
      </c>
      <c r="I716" s="40">
        <f>I717+I721</f>
        <v>1000</v>
      </c>
      <c r="J716" s="40">
        <f>J717+J721</f>
        <v>1000</v>
      </c>
      <c r="K716" s="40">
        <f>K717+K721</f>
        <v>1000</v>
      </c>
    </row>
    <row r="717" spans="1:14" x14ac:dyDescent="0.25">
      <c r="A717" s="6" t="s">
        <v>346</v>
      </c>
      <c r="B717" s="37">
        <v>1000</v>
      </c>
      <c r="C717" s="37">
        <v>1001</v>
      </c>
      <c r="D717" s="35">
        <v>9000090910</v>
      </c>
      <c r="E717" s="33"/>
      <c r="F717" s="33"/>
      <c r="G717" s="40">
        <f t="shared" si="196"/>
        <v>1000</v>
      </c>
      <c r="H717" s="40">
        <f t="shared" si="196"/>
        <v>1083.2012199999999</v>
      </c>
      <c r="I717" s="40">
        <f t="shared" si="196"/>
        <v>800</v>
      </c>
      <c r="J717" s="40">
        <f t="shared" si="196"/>
        <v>800</v>
      </c>
      <c r="K717" s="40">
        <f t="shared" si="196"/>
        <v>800</v>
      </c>
    </row>
    <row r="718" spans="1:14" x14ac:dyDescent="0.25">
      <c r="A718" s="6" t="s">
        <v>49</v>
      </c>
      <c r="B718" s="37">
        <v>1000</v>
      </c>
      <c r="C718" s="37">
        <v>1001</v>
      </c>
      <c r="D718" s="35">
        <v>9000090910</v>
      </c>
      <c r="E718" s="35">
        <v>300</v>
      </c>
      <c r="F718" s="33"/>
      <c r="G718" s="40">
        <f t="shared" si="196"/>
        <v>1000</v>
      </c>
      <c r="H718" s="40">
        <f t="shared" si="196"/>
        <v>1083.2012199999999</v>
      </c>
      <c r="I718" s="40">
        <f t="shared" si="196"/>
        <v>800</v>
      </c>
      <c r="J718" s="40">
        <f t="shared" si="196"/>
        <v>800</v>
      </c>
      <c r="K718" s="40">
        <f t="shared" si="196"/>
        <v>800</v>
      </c>
    </row>
    <row r="719" spans="1:14" x14ac:dyDescent="0.25">
      <c r="A719" s="6" t="s">
        <v>58</v>
      </c>
      <c r="B719" s="37">
        <v>1000</v>
      </c>
      <c r="C719" s="37">
        <v>1001</v>
      </c>
      <c r="D719" s="35">
        <v>9000090910</v>
      </c>
      <c r="E719" s="35">
        <v>310</v>
      </c>
      <c r="F719" s="33"/>
      <c r="G719" s="40">
        <f t="shared" si="196"/>
        <v>1000</v>
      </c>
      <c r="H719" s="40">
        <f t="shared" si="196"/>
        <v>1083.2012199999999</v>
      </c>
      <c r="I719" s="40">
        <f t="shared" si="196"/>
        <v>800</v>
      </c>
      <c r="J719" s="40">
        <f t="shared" si="196"/>
        <v>800</v>
      </c>
      <c r="K719" s="40">
        <f t="shared" si="196"/>
        <v>800</v>
      </c>
    </row>
    <row r="720" spans="1:14" x14ac:dyDescent="0.25">
      <c r="A720" s="7" t="s">
        <v>8</v>
      </c>
      <c r="B720" s="37">
        <v>1000</v>
      </c>
      <c r="C720" s="37">
        <v>1001</v>
      </c>
      <c r="D720" s="35">
        <v>9000090910</v>
      </c>
      <c r="E720" s="35">
        <v>310</v>
      </c>
      <c r="F720" s="35">
        <v>1</v>
      </c>
      <c r="G720" s="40">
        <v>1000</v>
      </c>
      <c r="H720" s="40">
        <v>1083.2012199999999</v>
      </c>
      <c r="I720" s="40">
        <v>800</v>
      </c>
      <c r="J720" s="40">
        <v>800</v>
      </c>
      <c r="K720" s="40">
        <v>800</v>
      </c>
    </row>
    <row r="721" spans="1:14" ht="30" x14ac:dyDescent="0.25">
      <c r="A721" s="67" t="s">
        <v>169</v>
      </c>
      <c r="B721" s="37">
        <v>1000</v>
      </c>
      <c r="C721" s="37">
        <v>1001</v>
      </c>
      <c r="D721" s="35">
        <v>9000090940</v>
      </c>
      <c r="E721" s="33"/>
      <c r="F721" s="33"/>
      <c r="G721" s="40">
        <f t="shared" ref="G721:K723" si="197">G722</f>
        <v>200</v>
      </c>
      <c r="H721" s="40">
        <f t="shared" si="197"/>
        <v>1083.2012199999999</v>
      </c>
      <c r="I721" s="40">
        <f t="shared" si="197"/>
        <v>200</v>
      </c>
      <c r="J721" s="40">
        <f t="shared" si="197"/>
        <v>200</v>
      </c>
      <c r="K721" s="40">
        <f t="shared" si="197"/>
        <v>200</v>
      </c>
      <c r="L721" s="42"/>
    </row>
    <row r="722" spans="1:14" x14ac:dyDescent="0.25">
      <c r="A722" s="6" t="s">
        <v>49</v>
      </c>
      <c r="B722" s="37">
        <v>1000</v>
      </c>
      <c r="C722" s="37">
        <v>1001</v>
      </c>
      <c r="D722" s="35">
        <v>9000090940</v>
      </c>
      <c r="E722" s="35">
        <v>300</v>
      </c>
      <c r="F722" s="33"/>
      <c r="G722" s="40">
        <f t="shared" si="197"/>
        <v>200</v>
      </c>
      <c r="H722" s="40">
        <f t="shared" si="197"/>
        <v>1083.2012199999999</v>
      </c>
      <c r="I722" s="40">
        <f t="shared" si="197"/>
        <v>200</v>
      </c>
      <c r="J722" s="40">
        <f t="shared" si="197"/>
        <v>200</v>
      </c>
      <c r="K722" s="40">
        <f t="shared" si="197"/>
        <v>200</v>
      </c>
      <c r="L722" s="42"/>
    </row>
    <row r="723" spans="1:14" ht="30" x14ac:dyDescent="0.25">
      <c r="A723" s="6" t="s">
        <v>50</v>
      </c>
      <c r="B723" s="37">
        <v>1000</v>
      </c>
      <c r="C723" s="37">
        <v>1001</v>
      </c>
      <c r="D723" s="35">
        <v>9000090940</v>
      </c>
      <c r="E723" s="35">
        <v>320</v>
      </c>
      <c r="F723" s="33"/>
      <c r="G723" s="40">
        <f t="shared" si="197"/>
        <v>200</v>
      </c>
      <c r="H723" s="40">
        <f t="shared" si="197"/>
        <v>1083.2012199999999</v>
      </c>
      <c r="I723" s="40">
        <f t="shared" si="197"/>
        <v>200</v>
      </c>
      <c r="J723" s="40">
        <f t="shared" si="197"/>
        <v>200</v>
      </c>
      <c r="K723" s="40">
        <f t="shared" si="197"/>
        <v>200</v>
      </c>
      <c r="L723" s="42"/>
    </row>
    <row r="724" spans="1:14" ht="14.25" customHeight="1" x14ac:dyDescent="0.25">
      <c r="A724" s="7" t="s">
        <v>8</v>
      </c>
      <c r="B724" s="37">
        <v>1000</v>
      </c>
      <c r="C724" s="37">
        <v>1001</v>
      </c>
      <c r="D724" s="35">
        <v>9000090940</v>
      </c>
      <c r="E724" s="35">
        <v>320</v>
      </c>
      <c r="F724" s="35">
        <v>1</v>
      </c>
      <c r="G724" s="40">
        <v>200</v>
      </c>
      <c r="H724" s="40">
        <v>1083.2012199999999</v>
      </c>
      <c r="I724" s="40">
        <v>200</v>
      </c>
      <c r="J724" s="40">
        <v>200</v>
      </c>
      <c r="K724" s="40">
        <v>200</v>
      </c>
      <c r="L724" s="42"/>
    </row>
    <row r="725" spans="1:14" hidden="1" x14ac:dyDescent="0.25">
      <c r="A725" s="5" t="s">
        <v>90</v>
      </c>
      <c r="B725" s="93">
        <v>1000</v>
      </c>
      <c r="C725" s="93" t="s">
        <v>92</v>
      </c>
      <c r="D725" s="181"/>
      <c r="E725" s="181"/>
      <c r="F725" s="181"/>
      <c r="G725" s="235" t="e">
        <f>#REF!+#REF!+#REF!+#REF!+G730</f>
        <v>#REF!</v>
      </c>
      <c r="H725" s="235" t="e">
        <f>#REF!+#REF!+#REF!</f>
        <v>#REF!</v>
      </c>
      <c r="I725" s="235">
        <f>I726</f>
        <v>0</v>
      </c>
      <c r="J725" s="283">
        <f t="shared" ref="J725:K725" si="198">J726</f>
        <v>0</v>
      </c>
      <c r="K725" s="283">
        <f t="shared" si="198"/>
        <v>0</v>
      </c>
    </row>
    <row r="726" spans="1:14" ht="15" hidden="1" customHeight="1" x14ac:dyDescent="0.25">
      <c r="A726" s="6" t="s">
        <v>16</v>
      </c>
      <c r="B726" s="37" t="s">
        <v>59</v>
      </c>
      <c r="C726" s="37" t="s">
        <v>92</v>
      </c>
      <c r="D726" s="35">
        <v>9000000000</v>
      </c>
      <c r="E726" s="33"/>
      <c r="F726" s="33"/>
      <c r="G726" s="40" t="e">
        <f>G727+#REF!</f>
        <v>#REF!</v>
      </c>
      <c r="H726" s="40" t="e">
        <f>#REF!</f>
        <v>#REF!</v>
      </c>
      <c r="I726" s="40">
        <f>I727+I731</f>
        <v>0</v>
      </c>
      <c r="J726" s="40">
        <f>J727+J731</f>
        <v>0</v>
      </c>
      <c r="K726" s="40">
        <f>K727+K731</f>
        <v>0</v>
      </c>
      <c r="L726" s="42"/>
    </row>
    <row r="727" spans="1:14" ht="45" hidden="1" x14ac:dyDescent="0.25">
      <c r="A727" s="263" t="s">
        <v>284</v>
      </c>
      <c r="B727" s="37" t="s">
        <v>59</v>
      </c>
      <c r="C727" s="37" t="s">
        <v>92</v>
      </c>
      <c r="D727" s="33">
        <v>9000051350</v>
      </c>
      <c r="E727" s="33"/>
      <c r="F727" s="33"/>
      <c r="G727" s="40">
        <f>G728</f>
        <v>0</v>
      </c>
      <c r="H727" s="40"/>
      <c r="I727" s="40">
        <f t="shared" ref="I727:K729" si="199">I728</f>
        <v>0</v>
      </c>
      <c r="J727" s="40">
        <f t="shared" si="199"/>
        <v>0</v>
      </c>
      <c r="K727" s="40">
        <f t="shared" si="199"/>
        <v>0</v>
      </c>
      <c r="L727" s="42"/>
    </row>
    <row r="728" spans="1:14" ht="15" hidden="1" customHeight="1" x14ac:dyDescent="0.25">
      <c r="A728" s="6" t="s">
        <v>49</v>
      </c>
      <c r="B728" s="37">
        <v>1000</v>
      </c>
      <c r="C728" s="37">
        <v>1003</v>
      </c>
      <c r="D728" s="33">
        <v>9000051350</v>
      </c>
      <c r="E728" s="35">
        <v>300</v>
      </c>
      <c r="F728" s="33"/>
      <c r="G728" s="40">
        <f>G729</f>
        <v>0</v>
      </c>
      <c r="H728" s="40" t="e">
        <f>#REF!</f>
        <v>#REF!</v>
      </c>
      <c r="I728" s="40">
        <f t="shared" si="199"/>
        <v>0</v>
      </c>
      <c r="J728" s="40">
        <f t="shared" si="199"/>
        <v>0</v>
      </c>
      <c r="K728" s="40">
        <f t="shared" si="199"/>
        <v>0</v>
      </c>
      <c r="L728" s="42"/>
    </row>
    <row r="729" spans="1:14" ht="30" hidden="1" customHeight="1" x14ac:dyDescent="0.25">
      <c r="A729" s="6" t="s">
        <v>50</v>
      </c>
      <c r="B729" s="37">
        <v>1000</v>
      </c>
      <c r="C729" s="37">
        <v>1003</v>
      </c>
      <c r="D729" s="33">
        <v>9000051350</v>
      </c>
      <c r="E729" s="35">
        <v>320</v>
      </c>
      <c r="F729" s="33"/>
      <c r="G729" s="40">
        <f>G730</f>
        <v>0</v>
      </c>
      <c r="H729" s="40">
        <f>H730</f>
        <v>119.90600000000001</v>
      </c>
      <c r="I729" s="40">
        <f t="shared" si="199"/>
        <v>0</v>
      </c>
      <c r="J729" s="40">
        <f t="shared" si="199"/>
        <v>0</v>
      </c>
      <c r="K729" s="40">
        <f t="shared" si="199"/>
        <v>0</v>
      </c>
      <c r="L729" s="42"/>
    </row>
    <row r="730" spans="1:14" ht="15" hidden="1" customHeight="1" x14ac:dyDescent="0.25">
      <c r="A730" s="7" t="s">
        <v>9</v>
      </c>
      <c r="B730" s="37">
        <v>1000</v>
      </c>
      <c r="C730" s="37">
        <v>1003</v>
      </c>
      <c r="D730" s="33">
        <v>9000051350</v>
      </c>
      <c r="E730" s="35">
        <v>320</v>
      </c>
      <c r="F730" s="35">
        <v>2</v>
      </c>
      <c r="G730" s="40"/>
      <c r="H730" s="40">
        <v>119.90600000000001</v>
      </c>
      <c r="I730" s="40"/>
      <c r="J730" s="40"/>
      <c r="K730" s="40"/>
      <c r="L730" s="42"/>
    </row>
    <row r="731" spans="1:14" ht="50.25" hidden="1" customHeight="1" x14ac:dyDescent="0.25">
      <c r="A731" s="263" t="s">
        <v>321</v>
      </c>
      <c r="B731" s="37" t="s">
        <v>59</v>
      </c>
      <c r="C731" s="37" t="s">
        <v>92</v>
      </c>
      <c r="D731" s="33">
        <v>9000051760</v>
      </c>
      <c r="E731" s="33"/>
      <c r="F731" s="33"/>
      <c r="G731" s="33"/>
      <c r="H731" s="40"/>
      <c r="I731" s="40">
        <f>I732</f>
        <v>0</v>
      </c>
      <c r="J731" s="40">
        <f>J732</f>
        <v>0</v>
      </c>
      <c r="K731" s="40">
        <f>K732</f>
        <v>0</v>
      </c>
      <c r="L731" s="42"/>
      <c r="M731" s="42"/>
    </row>
    <row r="732" spans="1:14" ht="15" hidden="1" customHeight="1" x14ac:dyDescent="0.25">
      <c r="A732" s="6" t="s">
        <v>49</v>
      </c>
      <c r="B732" s="37">
        <v>1000</v>
      </c>
      <c r="C732" s="37">
        <v>1003</v>
      </c>
      <c r="D732" s="33">
        <v>9000051760</v>
      </c>
      <c r="E732" s="35">
        <v>300</v>
      </c>
      <c r="F732" s="35"/>
      <c r="G732" s="33"/>
      <c r="H732" s="40" t="e">
        <f>#REF!</f>
        <v>#REF!</v>
      </c>
      <c r="I732" s="40">
        <f t="shared" ref="I732:K733" si="200">I733</f>
        <v>0</v>
      </c>
      <c r="J732" s="40">
        <f t="shared" si="200"/>
        <v>0</v>
      </c>
      <c r="K732" s="40">
        <f t="shared" si="200"/>
        <v>0</v>
      </c>
      <c r="L732" s="42"/>
      <c r="M732" s="42"/>
    </row>
    <row r="733" spans="1:14" ht="30" hidden="1" customHeight="1" x14ac:dyDescent="0.25">
      <c r="A733" s="6" t="s">
        <v>50</v>
      </c>
      <c r="B733" s="37">
        <v>1000</v>
      </c>
      <c r="C733" s="37">
        <v>1003</v>
      </c>
      <c r="D733" s="33">
        <v>9000051760</v>
      </c>
      <c r="E733" s="35">
        <v>320</v>
      </c>
      <c r="F733" s="35"/>
      <c r="G733" s="33"/>
      <c r="H733" s="40">
        <f>H734</f>
        <v>350</v>
      </c>
      <c r="I733" s="40">
        <f t="shared" si="200"/>
        <v>0</v>
      </c>
      <c r="J733" s="40">
        <f t="shared" si="200"/>
        <v>0</v>
      </c>
      <c r="K733" s="40">
        <f t="shared" si="200"/>
        <v>0</v>
      </c>
      <c r="L733" s="42"/>
      <c r="M733" s="42"/>
    </row>
    <row r="734" spans="1:14" ht="15" hidden="1" customHeight="1" x14ac:dyDescent="0.25">
      <c r="A734" s="7" t="s">
        <v>9</v>
      </c>
      <c r="B734" s="37">
        <v>1000</v>
      </c>
      <c r="C734" s="37">
        <v>1003</v>
      </c>
      <c r="D734" s="33">
        <v>9000051760</v>
      </c>
      <c r="E734" s="35">
        <v>320</v>
      </c>
      <c r="F734" s="35">
        <v>2</v>
      </c>
      <c r="G734" s="35">
        <v>2</v>
      </c>
      <c r="H734" s="40">
        <v>350</v>
      </c>
      <c r="I734" s="40"/>
      <c r="J734" s="40"/>
      <c r="K734" s="40"/>
      <c r="L734" s="42"/>
      <c r="M734" s="42"/>
    </row>
    <row r="735" spans="1:14" x14ac:dyDescent="0.25">
      <c r="A735" s="5" t="s">
        <v>57</v>
      </c>
      <c r="B735" s="93">
        <v>1000</v>
      </c>
      <c r="C735" s="93">
        <v>1004</v>
      </c>
      <c r="D735" s="181"/>
      <c r="E735" s="181"/>
      <c r="F735" s="181"/>
      <c r="G735" s="235">
        <f>G746+G770+G774+G778+G782+G790+G794+G786</f>
        <v>15852.500000000002</v>
      </c>
      <c r="H735" s="235" t="e">
        <f>H746</f>
        <v>#REF!</v>
      </c>
      <c r="I735" s="235">
        <f>I736+I746</f>
        <v>15868.0388</v>
      </c>
      <c r="J735" s="235">
        <f>J736+J746</f>
        <v>17318.038800000002</v>
      </c>
      <c r="K735" s="235">
        <f>K736+K746</f>
        <v>22956.228200000001</v>
      </c>
    </row>
    <row r="736" spans="1:14" ht="30" hidden="1" x14ac:dyDescent="0.25">
      <c r="A736" s="264" t="s">
        <v>493</v>
      </c>
      <c r="B736" s="37" t="s">
        <v>59</v>
      </c>
      <c r="C736" s="37" t="s">
        <v>60</v>
      </c>
      <c r="D736" s="35">
        <v>5100000000</v>
      </c>
      <c r="E736" s="33"/>
      <c r="F736" s="33"/>
      <c r="G736" s="40">
        <f>G742</f>
        <v>350</v>
      </c>
      <c r="H736" s="235">
        <f>I736-J736</f>
        <v>0</v>
      </c>
      <c r="I736" s="40">
        <f>I737</f>
        <v>0</v>
      </c>
      <c r="J736" s="40">
        <f>J737</f>
        <v>0</v>
      </c>
      <c r="K736" s="40">
        <f>K737</f>
        <v>0</v>
      </c>
      <c r="M736" s="42"/>
      <c r="N736" s="42"/>
    </row>
    <row r="737" spans="1:14" ht="30" hidden="1" x14ac:dyDescent="0.25">
      <c r="A737" s="111" t="s">
        <v>495</v>
      </c>
      <c r="B737" s="37" t="s">
        <v>59</v>
      </c>
      <c r="C737" s="37" t="s">
        <v>60</v>
      </c>
      <c r="D737" s="35">
        <v>5120000000</v>
      </c>
      <c r="E737" s="33"/>
      <c r="F737" s="33"/>
      <c r="G737" s="40"/>
      <c r="H737" s="235"/>
      <c r="I737" s="40">
        <f>I738+I742</f>
        <v>0</v>
      </c>
      <c r="J737" s="40">
        <f>J738+J742</f>
        <v>0</v>
      </c>
      <c r="K737" s="40">
        <f>K738+K742</f>
        <v>0</v>
      </c>
      <c r="M737" s="42"/>
      <c r="N737" s="42"/>
    </row>
    <row r="738" spans="1:14" ht="30" hidden="1" x14ac:dyDescent="0.25">
      <c r="A738" s="29" t="s">
        <v>360</v>
      </c>
      <c r="B738" s="37">
        <v>1000</v>
      </c>
      <c r="C738" s="37" t="s">
        <v>60</v>
      </c>
      <c r="D738" s="105" t="s">
        <v>383</v>
      </c>
      <c r="E738" s="33"/>
      <c r="F738" s="33"/>
      <c r="G738" s="40">
        <f>G739</f>
        <v>350</v>
      </c>
      <c r="H738" s="235">
        <f t="shared" ref="H738:H745" si="201">I738-J738</f>
        <v>0</v>
      </c>
      <c r="I738" s="40">
        <f t="shared" ref="I738:K740" si="202">I739</f>
        <v>0</v>
      </c>
      <c r="J738" s="40">
        <f t="shared" si="202"/>
        <v>0</v>
      </c>
      <c r="K738" s="40">
        <f t="shared" si="202"/>
        <v>0</v>
      </c>
      <c r="M738" s="42"/>
      <c r="N738" s="42"/>
    </row>
    <row r="739" spans="1:14" hidden="1" x14ac:dyDescent="0.25">
      <c r="A739" s="6" t="s">
        <v>49</v>
      </c>
      <c r="B739" s="37">
        <v>1000</v>
      </c>
      <c r="C739" s="37" t="s">
        <v>60</v>
      </c>
      <c r="D739" s="105" t="s">
        <v>383</v>
      </c>
      <c r="E739" s="35">
        <v>300</v>
      </c>
      <c r="F739" s="33"/>
      <c r="G739" s="40">
        <f>G740</f>
        <v>350</v>
      </c>
      <c r="H739" s="235">
        <f t="shared" si="201"/>
        <v>0</v>
      </c>
      <c r="I739" s="40">
        <f t="shared" si="202"/>
        <v>0</v>
      </c>
      <c r="J739" s="40">
        <f t="shared" si="202"/>
        <v>0</v>
      </c>
      <c r="K739" s="40">
        <f t="shared" si="202"/>
        <v>0</v>
      </c>
      <c r="M739" s="42"/>
      <c r="N739" s="42"/>
    </row>
    <row r="740" spans="1:14" ht="30" hidden="1" x14ac:dyDescent="0.25">
      <c r="A740" s="6" t="s">
        <v>50</v>
      </c>
      <c r="B740" s="37">
        <v>1000</v>
      </c>
      <c r="C740" s="37" t="s">
        <v>60</v>
      </c>
      <c r="D740" s="105" t="s">
        <v>383</v>
      </c>
      <c r="E740" s="35">
        <v>320</v>
      </c>
      <c r="F740" s="33"/>
      <c r="G740" s="40">
        <f>G741</f>
        <v>350</v>
      </c>
      <c r="H740" s="235">
        <f t="shared" si="201"/>
        <v>0</v>
      </c>
      <c r="I740" s="40">
        <f t="shared" si="202"/>
        <v>0</v>
      </c>
      <c r="J740" s="40">
        <f t="shared" si="202"/>
        <v>0</v>
      </c>
      <c r="K740" s="40">
        <f t="shared" si="202"/>
        <v>0</v>
      </c>
      <c r="M740" s="42"/>
      <c r="N740" s="42"/>
    </row>
    <row r="741" spans="1:14" hidden="1" x14ac:dyDescent="0.25">
      <c r="A741" s="7" t="s">
        <v>9</v>
      </c>
      <c r="B741" s="37">
        <v>1000</v>
      </c>
      <c r="C741" s="37" t="s">
        <v>60</v>
      </c>
      <c r="D741" s="105" t="s">
        <v>383</v>
      </c>
      <c r="E741" s="35">
        <v>320</v>
      </c>
      <c r="F741" s="35">
        <v>2</v>
      </c>
      <c r="G741" s="40">
        <v>350</v>
      </c>
      <c r="H741" s="235">
        <f t="shared" si="201"/>
        <v>0</v>
      </c>
      <c r="I741" s="40"/>
      <c r="J741" s="40"/>
      <c r="K741" s="40"/>
      <c r="M741" s="42"/>
      <c r="N741" s="42"/>
    </row>
    <row r="742" spans="1:14" ht="30" hidden="1" x14ac:dyDescent="0.25">
      <c r="A742" s="29" t="s">
        <v>360</v>
      </c>
      <c r="B742" s="37">
        <v>1000</v>
      </c>
      <c r="C742" s="37" t="s">
        <v>60</v>
      </c>
      <c r="D742" s="105" t="s">
        <v>383</v>
      </c>
      <c r="E742" s="33"/>
      <c r="F742" s="33"/>
      <c r="G742" s="40">
        <f>G743</f>
        <v>350</v>
      </c>
      <c r="H742" s="235">
        <f t="shared" si="201"/>
        <v>0</v>
      </c>
      <c r="I742" s="40">
        <f t="shared" ref="I742:K744" si="203">I743</f>
        <v>0</v>
      </c>
      <c r="J742" s="40">
        <f t="shared" si="203"/>
        <v>0</v>
      </c>
      <c r="K742" s="40">
        <f t="shared" si="203"/>
        <v>0</v>
      </c>
      <c r="M742" s="42"/>
      <c r="N742" s="42"/>
    </row>
    <row r="743" spans="1:14" hidden="1" x14ac:dyDescent="0.25">
      <c r="A743" s="6" t="s">
        <v>49</v>
      </c>
      <c r="B743" s="37">
        <v>1000</v>
      </c>
      <c r="C743" s="37" t="s">
        <v>60</v>
      </c>
      <c r="D743" s="105" t="s">
        <v>383</v>
      </c>
      <c r="E743" s="35">
        <v>300</v>
      </c>
      <c r="F743" s="33"/>
      <c r="G743" s="40">
        <f>G744</f>
        <v>350</v>
      </c>
      <c r="H743" s="235">
        <f t="shared" si="201"/>
        <v>0</v>
      </c>
      <c r="I743" s="40">
        <f t="shared" si="203"/>
        <v>0</v>
      </c>
      <c r="J743" s="40">
        <f t="shared" si="203"/>
        <v>0</v>
      </c>
      <c r="K743" s="40">
        <f t="shared" si="203"/>
        <v>0</v>
      </c>
      <c r="M743" s="42"/>
      <c r="N743" s="42"/>
    </row>
    <row r="744" spans="1:14" ht="30" hidden="1" x14ac:dyDescent="0.25">
      <c r="A744" s="6" t="s">
        <v>50</v>
      </c>
      <c r="B744" s="37">
        <v>1000</v>
      </c>
      <c r="C744" s="37" t="s">
        <v>60</v>
      </c>
      <c r="D744" s="105" t="s">
        <v>383</v>
      </c>
      <c r="E744" s="35">
        <v>320</v>
      </c>
      <c r="F744" s="33"/>
      <c r="G744" s="40">
        <f>G745</f>
        <v>350</v>
      </c>
      <c r="H744" s="235">
        <f t="shared" si="201"/>
        <v>0</v>
      </c>
      <c r="I744" s="40">
        <f t="shared" si="203"/>
        <v>0</v>
      </c>
      <c r="J744" s="40">
        <f t="shared" si="203"/>
        <v>0</v>
      </c>
      <c r="K744" s="40">
        <f t="shared" si="203"/>
        <v>0</v>
      </c>
      <c r="M744" s="42"/>
      <c r="N744" s="42"/>
    </row>
    <row r="745" spans="1:14" hidden="1" x14ac:dyDescent="0.25">
      <c r="A745" s="7" t="s">
        <v>8</v>
      </c>
      <c r="B745" s="37">
        <v>1000</v>
      </c>
      <c r="C745" s="37" t="s">
        <v>60</v>
      </c>
      <c r="D745" s="105" t="s">
        <v>383</v>
      </c>
      <c r="E745" s="35">
        <v>320</v>
      </c>
      <c r="F745" s="35">
        <v>1</v>
      </c>
      <c r="G745" s="40">
        <v>350</v>
      </c>
      <c r="H745" s="235">
        <f t="shared" si="201"/>
        <v>0</v>
      </c>
      <c r="I745" s="40"/>
      <c r="J745" s="40"/>
      <c r="K745" s="40"/>
      <c r="M745" s="42"/>
      <c r="N745" s="42"/>
    </row>
    <row r="746" spans="1:14" x14ac:dyDescent="0.25">
      <c r="A746" s="6" t="s">
        <v>16</v>
      </c>
      <c r="B746" s="37">
        <v>1000</v>
      </c>
      <c r="C746" s="37" t="s">
        <v>60</v>
      </c>
      <c r="D746" s="35">
        <v>9000000000</v>
      </c>
      <c r="E746" s="33"/>
      <c r="F746" s="33"/>
      <c r="G746" s="40">
        <f>G755+G747+G751</f>
        <v>7480.6</v>
      </c>
      <c r="H746" s="40" t="e">
        <f>#REF!</f>
        <v>#REF!</v>
      </c>
      <c r="I746" s="40">
        <f>I754+I758+I770+I774+I778+I782+I790+I786+I794+I762+I766</f>
        <v>15868.0388</v>
      </c>
      <c r="J746" s="40">
        <f>J754+J758+J770+J774+J778+J782+J790+J786+J794+J762+J766</f>
        <v>17318.038800000002</v>
      </c>
      <c r="K746" s="40">
        <f>K754+K758+K770+K774+K778+K782+K790+K786+K794+K762+K766</f>
        <v>22956.228200000001</v>
      </c>
    </row>
    <row r="747" spans="1:14" ht="60" hidden="1" customHeight="1" x14ac:dyDescent="0.25">
      <c r="A747" s="29" t="s">
        <v>158</v>
      </c>
      <c r="B747" s="37">
        <v>1000</v>
      </c>
      <c r="C747" s="37">
        <v>1004</v>
      </c>
      <c r="D747" s="32">
        <v>9000050820</v>
      </c>
      <c r="E747" s="33"/>
      <c r="F747" s="33"/>
      <c r="G747" s="40">
        <f t="shared" ref="G747:K749" si="204">G748</f>
        <v>0</v>
      </c>
      <c r="H747" s="40">
        <f t="shared" si="204"/>
        <v>7760</v>
      </c>
      <c r="I747" s="40">
        <f t="shared" si="204"/>
        <v>0</v>
      </c>
      <c r="J747" s="40">
        <f t="shared" si="204"/>
        <v>0</v>
      </c>
      <c r="K747" s="40">
        <f t="shared" si="204"/>
        <v>0</v>
      </c>
    </row>
    <row r="748" spans="1:14" ht="15" hidden="1" customHeight="1" x14ac:dyDescent="0.25">
      <c r="A748" s="6" t="s">
        <v>49</v>
      </c>
      <c r="B748" s="37">
        <v>1000</v>
      </c>
      <c r="C748" s="37">
        <v>1004</v>
      </c>
      <c r="D748" s="32">
        <v>9000050820</v>
      </c>
      <c r="E748" s="35">
        <v>300</v>
      </c>
      <c r="F748" s="33"/>
      <c r="G748" s="40">
        <f t="shared" si="204"/>
        <v>0</v>
      </c>
      <c r="H748" s="40">
        <f t="shared" si="204"/>
        <v>7760</v>
      </c>
      <c r="I748" s="40">
        <f t="shared" si="204"/>
        <v>0</v>
      </c>
      <c r="J748" s="40">
        <f t="shared" si="204"/>
        <v>0</v>
      </c>
      <c r="K748" s="40">
        <f t="shared" si="204"/>
        <v>0</v>
      </c>
    </row>
    <row r="749" spans="1:14" ht="30" hidden="1" customHeight="1" x14ac:dyDescent="0.25">
      <c r="A749" s="6" t="s">
        <v>50</v>
      </c>
      <c r="B749" s="37">
        <v>1000</v>
      </c>
      <c r="C749" s="37">
        <v>1004</v>
      </c>
      <c r="D749" s="32">
        <v>9000050820</v>
      </c>
      <c r="E749" s="35">
        <v>320</v>
      </c>
      <c r="F749" s="33"/>
      <c r="G749" s="40">
        <f t="shared" si="204"/>
        <v>0</v>
      </c>
      <c r="H749" s="40">
        <f t="shared" si="204"/>
        <v>7760</v>
      </c>
      <c r="I749" s="40">
        <f t="shared" si="204"/>
        <v>0</v>
      </c>
      <c r="J749" s="40">
        <f t="shared" si="204"/>
        <v>0</v>
      </c>
      <c r="K749" s="40">
        <f t="shared" si="204"/>
        <v>0</v>
      </c>
    </row>
    <row r="750" spans="1:14" ht="15" hidden="1" customHeight="1" x14ac:dyDescent="0.25">
      <c r="A750" s="7" t="s">
        <v>9</v>
      </c>
      <c r="B750" s="37">
        <v>1000</v>
      </c>
      <c r="C750" s="37">
        <v>1004</v>
      </c>
      <c r="D750" s="32">
        <v>9000050820</v>
      </c>
      <c r="E750" s="35">
        <v>320</v>
      </c>
      <c r="F750" s="35">
        <v>2</v>
      </c>
      <c r="G750" s="40"/>
      <c r="H750" s="40">
        <v>7760</v>
      </c>
      <c r="I750" s="40"/>
      <c r="J750" s="40"/>
      <c r="K750" s="40"/>
    </row>
    <row r="751" spans="1:14" ht="60" hidden="1" customHeight="1" x14ac:dyDescent="0.25">
      <c r="A751" s="29" t="s">
        <v>158</v>
      </c>
      <c r="B751" s="37">
        <v>1000</v>
      </c>
      <c r="C751" s="37">
        <v>1004</v>
      </c>
      <c r="D751" s="32" t="s">
        <v>320</v>
      </c>
      <c r="E751" s="33"/>
      <c r="F751" s="33"/>
      <c r="G751" s="40">
        <f t="shared" ref="G751:K753" si="205">G752</f>
        <v>1179.20658</v>
      </c>
      <c r="H751" s="40">
        <f t="shared" si="205"/>
        <v>7760</v>
      </c>
      <c r="I751" s="40">
        <f t="shared" si="205"/>
        <v>0</v>
      </c>
      <c r="J751" s="40">
        <f t="shared" si="205"/>
        <v>0</v>
      </c>
      <c r="K751" s="40">
        <f t="shared" si="205"/>
        <v>0</v>
      </c>
      <c r="L751" s="42"/>
    </row>
    <row r="752" spans="1:14" ht="30" hidden="1" customHeight="1" x14ac:dyDescent="0.25">
      <c r="A752" s="6" t="s">
        <v>144</v>
      </c>
      <c r="B752" s="37">
        <v>1000</v>
      </c>
      <c r="C752" s="37">
        <v>1004</v>
      </c>
      <c r="D752" s="32" t="s">
        <v>320</v>
      </c>
      <c r="E752" s="35">
        <v>400</v>
      </c>
      <c r="F752" s="33"/>
      <c r="G752" s="40">
        <f t="shared" si="205"/>
        <v>1179.20658</v>
      </c>
      <c r="H752" s="40">
        <f t="shared" si="205"/>
        <v>7760</v>
      </c>
      <c r="I752" s="40">
        <f t="shared" si="205"/>
        <v>0</v>
      </c>
      <c r="J752" s="40">
        <f t="shared" si="205"/>
        <v>0</v>
      </c>
      <c r="K752" s="40">
        <f t="shared" si="205"/>
        <v>0</v>
      </c>
      <c r="L752" s="42"/>
    </row>
    <row r="753" spans="1:12" ht="15" hidden="1" customHeight="1" x14ac:dyDescent="0.25">
      <c r="A753" s="6" t="s">
        <v>149</v>
      </c>
      <c r="B753" s="37">
        <v>1000</v>
      </c>
      <c r="C753" s="37">
        <v>1004</v>
      </c>
      <c r="D753" s="32" t="s">
        <v>320</v>
      </c>
      <c r="E753" s="35">
        <v>410</v>
      </c>
      <c r="F753" s="33"/>
      <c r="G753" s="40">
        <f t="shared" si="205"/>
        <v>1179.20658</v>
      </c>
      <c r="H753" s="40">
        <f t="shared" si="205"/>
        <v>7760</v>
      </c>
      <c r="I753" s="40">
        <f t="shared" si="205"/>
        <v>0</v>
      </c>
      <c r="J753" s="40">
        <f t="shared" si="205"/>
        <v>0</v>
      </c>
      <c r="K753" s="40">
        <f t="shared" si="205"/>
        <v>0</v>
      </c>
      <c r="L753" s="42"/>
    </row>
    <row r="754" spans="1:12" ht="15" hidden="1" customHeight="1" x14ac:dyDescent="0.25">
      <c r="A754" s="7" t="s">
        <v>9</v>
      </c>
      <c r="B754" s="37">
        <v>1000</v>
      </c>
      <c r="C754" s="37">
        <v>1004</v>
      </c>
      <c r="D754" s="32" t="s">
        <v>320</v>
      </c>
      <c r="E754" s="35">
        <v>410</v>
      </c>
      <c r="F754" s="35">
        <v>2</v>
      </c>
      <c r="G754" s="40">
        <v>1179.20658</v>
      </c>
      <c r="H754" s="40">
        <v>7760</v>
      </c>
      <c r="I754" s="40"/>
      <c r="J754" s="40"/>
      <c r="K754" s="40"/>
      <c r="L754" s="42"/>
    </row>
    <row r="755" spans="1:12" ht="45" hidden="1" customHeight="1" x14ac:dyDescent="0.25">
      <c r="A755" s="29" t="s">
        <v>347</v>
      </c>
      <c r="B755" s="37">
        <v>1000</v>
      </c>
      <c r="C755" s="37">
        <v>1004</v>
      </c>
      <c r="D755" s="32" t="s">
        <v>320</v>
      </c>
      <c r="E755" s="33"/>
      <c r="F755" s="33"/>
      <c r="G755" s="40">
        <f t="shared" ref="G755:K765" si="206">G756</f>
        <v>6301.3934200000003</v>
      </c>
      <c r="H755" s="40">
        <f t="shared" si="206"/>
        <v>7760</v>
      </c>
      <c r="I755" s="40">
        <f t="shared" si="206"/>
        <v>0</v>
      </c>
      <c r="J755" s="40">
        <f t="shared" si="206"/>
        <v>0</v>
      </c>
      <c r="K755" s="40">
        <f t="shared" si="206"/>
        <v>0</v>
      </c>
    </row>
    <row r="756" spans="1:12" ht="30" hidden="1" customHeight="1" x14ac:dyDescent="0.25">
      <c r="A756" s="6" t="s">
        <v>144</v>
      </c>
      <c r="B756" s="37">
        <v>1000</v>
      </c>
      <c r="C756" s="37">
        <v>1004</v>
      </c>
      <c r="D756" s="32" t="s">
        <v>320</v>
      </c>
      <c r="E756" s="35">
        <v>400</v>
      </c>
      <c r="F756" s="33"/>
      <c r="G756" s="40">
        <f t="shared" si="206"/>
        <v>6301.3934200000003</v>
      </c>
      <c r="H756" s="40">
        <f t="shared" si="206"/>
        <v>7760</v>
      </c>
      <c r="I756" s="40">
        <f t="shared" si="206"/>
        <v>0</v>
      </c>
      <c r="J756" s="40">
        <f t="shared" si="206"/>
        <v>0</v>
      </c>
      <c r="K756" s="40">
        <f t="shared" si="206"/>
        <v>0</v>
      </c>
    </row>
    <row r="757" spans="1:12" ht="15" hidden="1" customHeight="1" x14ac:dyDescent="0.25">
      <c r="A757" s="6" t="s">
        <v>149</v>
      </c>
      <c r="B757" s="37">
        <v>1000</v>
      </c>
      <c r="C757" s="37">
        <v>1004</v>
      </c>
      <c r="D757" s="32" t="s">
        <v>320</v>
      </c>
      <c r="E757" s="35">
        <v>410</v>
      </c>
      <c r="F757" s="33"/>
      <c r="G757" s="40">
        <f t="shared" si="206"/>
        <v>6301.3934200000003</v>
      </c>
      <c r="H757" s="40">
        <f t="shared" si="206"/>
        <v>7760</v>
      </c>
      <c r="I757" s="40">
        <f t="shared" si="206"/>
        <v>0</v>
      </c>
      <c r="J757" s="40">
        <f t="shared" si="206"/>
        <v>0</v>
      </c>
      <c r="K757" s="40">
        <f t="shared" si="206"/>
        <v>0</v>
      </c>
    </row>
    <row r="758" spans="1:12" ht="15" hidden="1" customHeight="1" x14ac:dyDescent="0.25">
      <c r="A758" s="7" t="s">
        <v>9</v>
      </c>
      <c r="B758" s="37">
        <v>1000</v>
      </c>
      <c r="C758" s="37">
        <v>1004</v>
      </c>
      <c r="D758" s="32" t="s">
        <v>320</v>
      </c>
      <c r="E758" s="35">
        <v>410</v>
      </c>
      <c r="F758" s="35">
        <v>2</v>
      </c>
      <c r="G758" s="40">
        <v>6301.3934200000003</v>
      </c>
      <c r="H758" s="40">
        <v>7760</v>
      </c>
      <c r="I758" s="40"/>
      <c r="J758" s="40"/>
      <c r="K758" s="40"/>
    </row>
    <row r="759" spans="1:12" ht="45" x14ac:dyDescent="0.25">
      <c r="A759" s="29" t="s">
        <v>347</v>
      </c>
      <c r="B759" s="37">
        <v>1000</v>
      </c>
      <c r="C759" s="37">
        <v>1004</v>
      </c>
      <c r="D759" s="32">
        <v>9000072950</v>
      </c>
      <c r="E759" s="33"/>
      <c r="F759" s="33"/>
      <c r="G759" s="40">
        <f t="shared" si="206"/>
        <v>6301.3934200000003</v>
      </c>
      <c r="H759" s="40">
        <f t="shared" si="206"/>
        <v>7760</v>
      </c>
      <c r="I759" s="40">
        <f t="shared" si="206"/>
        <v>10426.3388</v>
      </c>
      <c r="J759" s="40">
        <f t="shared" si="206"/>
        <v>11276.3388</v>
      </c>
      <c r="K759" s="40">
        <f t="shared" si="206"/>
        <v>16914.528200000001</v>
      </c>
    </row>
    <row r="760" spans="1:12" ht="30" x14ac:dyDescent="0.25">
      <c r="A760" s="6" t="s">
        <v>144</v>
      </c>
      <c r="B760" s="37">
        <v>1000</v>
      </c>
      <c r="C760" s="37">
        <v>1004</v>
      </c>
      <c r="D760" s="32">
        <v>9000072950</v>
      </c>
      <c r="E760" s="35">
        <v>400</v>
      </c>
      <c r="F760" s="33"/>
      <c r="G760" s="40">
        <f t="shared" si="206"/>
        <v>6301.3934200000003</v>
      </c>
      <c r="H760" s="40">
        <f t="shared" si="206"/>
        <v>7760</v>
      </c>
      <c r="I760" s="40">
        <f t="shared" si="206"/>
        <v>10426.3388</v>
      </c>
      <c r="J760" s="40">
        <f t="shared" si="206"/>
        <v>11276.3388</v>
      </c>
      <c r="K760" s="40">
        <f t="shared" si="206"/>
        <v>16914.528200000001</v>
      </c>
    </row>
    <row r="761" spans="1:12" x14ac:dyDescent="0.25">
      <c r="A761" s="6" t="s">
        <v>149</v>
      </c>
      <c r="B761" s="37">
        <v>1000</v>
      </c>
      <c r="C761" s="37">
        <v>1004</v>
      </c>
      <c r="D761" s="32">
        <v>9000072950</v>
      </c>
      <c r="E761" s="35">
        <v>410</v>
      </c>
      <c r="F761" s="33"/>
      <c r="G761" s="40">
        <f t="shared" si="206"/>
        <v>6301.3934200000003</v>
      </c>
      <c r="H761" s="40">
        <f t="shared" si="206"/>
        <v>7760</v>
      </c>
      <c r="I761" s="40">
        <f t="shared" si="206"/>
        <v>10426.3388</v>
      </c>
      <c r="J761" s="40">
        <f t="shared" si="206"/>
        <v>11276.3388</v>
      </c>
      <c r="K761" s="40">
        <f t="shared" si="206"/>
        <v>16914.528200000001</v>
      </c>
    </row>
    <row r="762" spans="1:12" x14ac:dyDescent="0.25">
      <c r="A762" s="7" t="s">
        <v>9</v>
      </c>
      <c r="B762" s="37">
        <v>1000</v>
      </c>
      <c r="C762" s="37">
        <v>1004</v>
      </c>
      <c r="D762" s="32">
        <v>9000072950</v>
      </c>
      <c r="E762" s="35">
        <v>410</v>
      </c>
      <c r="F762" s="35">
        <v>2</v>
      </c>
      <c r="G762" s="40">
        <v>6301.3934200000003</v>
      </c>
      <c r="H762" s="40">
        <v>7760</v>
      </c>
      <c r="I762" s="40">
        <v>10426.3388</v>
      </c>
      <c r="J762" s="40">
        <v>11276.3388</v>
      </c>
      <c r="K762" s="40">
        <v>16914.528200000001</v>
      </c>
    </row>
    <row r="763" spans="1:12" ht="45" hidden="1" x14ac:dyDescent="0.25">
      <c r="A763" s="29" t="s">
        <v>347</v>
      </c>
      <c r="B763" s="37">
        <v>1000</v>
      </c>
      <c r="C763" s="37">
        <v>1004</v>
      </c>
      <c r="D763" s="32">
        <v>9000072960</v>
      </c>
      <c r="E763" s="33"/>
      <c r="F763" s="33"/>
      <c r="G763" s="40">
        <f t="shared" si="206"/>
        <v>6301.3934200000003</v>
      </c>
      <c r="H763" s="40">
        <f t="shared" si="206"/>
        <v>7760</v>
      </c>
      <c r="I763" s="40">
        <f t="shared" si="206"/>
        <v>0</v>
      </c>
      <c r="J763" s="40">
        <f t="shared" si="206"/>
        <v>0</v>
      </c>
      <c r="K763" s="40">
        <f t="shared" si="206"/>
        <v>0</v>
      </c>
    </row>
    <row r="764" spans="1:12" ht="30" hidden="1" x14ac:dyDescent="0.25">
      <c r="A764" s="6" t="s">
        <v>144</v>
      </c>
      <c r="B764" s="37">
        <v>1000</v>
      </c>
      <c r="C764" s="37">
        <v>1004</v>
      </c>
      <c r="D764" s="32">
        <v>9000072960</v>
      </c>
      <c r="E764" s="35">
        <v>400</v>
      </c>
      <c r="F764" s="33"/>
      <c r="G764" s="40">
        <f t="shared" si="206"/>
        <v>6301.3934200000003</v>
      </c>
      <c r="H764" s="40">
        <f t="shared" si="206"/>
        <v>7760</v>
      </c>
      <c r="I764" s="40">
        <f t="shared" si="206"/>
        <v>0</v>
      </c>
      <c r="J764" s="40">
        <f t="shared" si="206"/>
        <v>0</v>
      </c>
      <c r="K764" s="40">
        <f t="shared" si="206"/>
        <v>0</v>
      </c>
    </row>
    <row r="765" spans="1:12" hidden="1" x14ac:dyDescent="0.25">
      <c r="A765" s="6" t="s">
        <v>149</v>
      </c>
      <c r="B765" s="37">
        <v>1000</v>
      </c>
      <c r="C765" s="37">
        <v>1004</v>
      </c>
      <c r="D765" s="32">
        <v>9000072960</v>
      </c>
      <c r="E765" s="35">
        <v>410</v>
      </c>
      <c r="F765" s="33"/>
      <c r="G765" s="40">
        <f t="shared" si="206"/>
        <v>6301.3934200000003</v>
      </c>
      <c r="H765" s="40">
        <f t="shared" si="206"/>
        <v>7760</v>
      </c>
      <c r="I765" s="40">
        <f t="shared" si="206"/>
        <v>0</v>
      </c>
      <c r="J765" s="40">
        <f t="shared" si="206"/>
        <v>0</v>
      </c>
      <c r="K765" s="40">
        <f t="shared" si="206"/>
        <v>0</v>
      </c>
    </row>
    <row r="766" spans="1:12" hidden="1" x14ac:dyDescent="0.25">
      <c r="A766" s="7" t="s">
        <v>9</v>
      </c>
      <c r="B766" s="37">
        <v>1000</v>
      </c>
      <c r="C766" s="37">
        <v>1004</v>
      </c>
      <c r="D766" s="32">
        <v>9000072960</v>
      </c>
      <c r="E766" s="35">
        <v>410</v>
      </c>
      <c r="F766" s="35">
        <v>2</v>
      </c>
      <c r="G766" s="40">
        <v>6301.3934200000003</v>
      </c>
      <c r="H766" s="40">
        <v>7760</v>
      </c>
      <c r="I766" s="40"/>
      <c r="J766" s="40"/>
      <c r="K766" s="40"/>
    </row>
    <row r="767" spans="1:12" ht="30" hidden="1" customHeight="1" x14ac:dyDescent="0.25">
      <c r="A767" s="29" t="s">
        <v>348</v>
      </c>
      <c r="B767" s="37">
        <v>1000</v>
      </c>
      <c r="C767" s="37">
        <v>1004</v>
      </c>
      <c r="D767" s="32">
        <v>9000052600</v>
      </c>
      <c r="E767" s="33"/>
      <c r="F767" s="33"/>
      <c r="G767" s="40">
        <f t="shared" ref="G767:K769" si="207">G768</f>
        <v>203</v>
      </c>
      <c r="H767" s="40">
        <f t="shared" si="207"/>
        <v>81.797560000000004</v>
      </c>
      <c r="I767" s="40">
        <f t="shared" si="207"/>
        <v>0</v>
      </c>
      <c r="J767" s="40">
        <f t="shared" si="207"/>
        <v>0</v>
      </c>
      <c r="K767" s="40">
        <f t="shared" si="207"/>
        <v>0</v>
      </c>
    </row>
    <row r="768" spans="1:12" ht="15" hidden="1" customHeight="1" x14ac:dyDescent="0.25">
      <c r="A768" s="6" t="s">
        <v>49</v>
      </c>
      <c r="B768" s="37">
        <v>1000</v>
      </c>
      <c r="C768" s="37">
        <v>1004</v>
      </c>
      <c r="D768" s="32">
        <v>9000052600</v>
      </c>
      <c r="E768" s="35">
        <v>300</v>
      </c>
      <c r="F768" s="33"/>
      <c r="G768" s="40">
        <f t="shared" si="207"/>
        <v>203</v>
      </c>
      <c r="H768" s="40">
        <f t="shared" si="207"/>
        <v>81.797560000000004</v>
      </c>
      <c r="I768" s="40">
        <f t="shared" si="207"/>
        <v>0</v>
      </c>
      <c r="J768" s="40">
        <f t="shared" si="207"/>
        <v>0</v>
      </c>
      <c r="K768" s="40">
        <f t="shared" si="207"/>
        <v>0</v>
      </c>
    </row>
    <row r="769" spans="1:12" ht="15" hidden="1" customHeight="1" x14ac:dyDescent="0.25">
      <c r="A769" s="6" t="s">
        <v>58</v>
      </c>
      <c r="B769" s="37">
        <v>1000</v>
      </c>
      <c r="C769" s="37">
        <v>1004</v>
      </c>
      <c r="D769" s="32">
        <v>9000052600</v>
      </c>
      <c r="E769" s="35">
        <v>310</v>
      </c>
      <c r="F769" s="33"/>
      <c r="G769" s="40">
        <f t="shared" si="207"/>
        <v>203</v>
      </c>
      <c r="H769" s="40">
        <f t="shared" si="207"/>
        <v>81.797560000000004</v>
      </c>
      <c r="I769" s="40">
        <f t="shared" si="207"/>
        <v>0</v>
      </c>
      <c r="J769" s="40">
        <f t="shared" si="207"/>
        <v>0</v>
      </c>
      <c r="K769" s="40">
        <f t="shared" si="207"/>
        <v>0</v>
      </c>
    </row>
    <row r="770" spans="1:12" ht="15" hidden="1" customHeight="1" x14ac:dyDescent="0.25">
      <c r="A770" s="7" t="s">
        <v>9</v>
      </c>
      <c r="B770" s="37">
        <v>1000</v>
      </c>
      <c r="C770" s="37">
        <v>1004</v>
      </c>
      <c r="D770" s="32">
        <v>9000052600</v>
      </c>
      <c r="E770" s="35">
        <v>310</v>
      </c>
      <c r="F770" s="35">
        <v>2</v>
      </c>
      <c r="G770" s="40">
        <v>203</v>
      </c>
      <c r="H770" s="40">
        <v>81.797560000000004</v>
      </c>
      <c r="I770" s="40"/>
      <c r="J770" s="40"/>
      <c r="K770" s="40"/>
    </row>
    <row r="771" spans="1:12" ht="75" hidden="1" customHeight="1" x14ac:dyDescent="0.25">
      <c r="A771" s="29" t="s">
        <v>159</v>
      </c>
      <c r="B771" s="37" t="s">
        <v>59</v>
      </c>
      <c r="C771" s="37" t="s">
        <v>60</v>
      </c>
      <c r="D771" s="32">
        <v>9000072460</v>
      </c>
      <c r="E771" s="35"/>
      <c r="F771" s="35"/>
      <c r="G771" s="40">
        <f t="shared" ref="G771:K773" si="208">G772</f>
        <v>85.6</v>
      </c>
      <c r="H771" s="40">
        <f t="shared" si="208"/>
        <v>69.915999999999997</v>
      </c>
      <c r="I771" s="40">
        <f t="shared" si="208"/>
        <v>0</v>
      </c>
      <c r="J771" s="40">
        <f t="shared" si="208"/>
        <v>0</v>
      </c>
      <c r="K771" s="40">
        <f t="shared" si="208"/>
        <v>0</v>
      </c>
    </row>
    <row r="772" spans="1:12" ht="15" hidden="1" customHeight="1" x14ac:dyDescent="0.25">
      <c r="A772" s="6" t="s">
        <v>49</v>
      </c>
      <c r="B772" s="37">
        <v>1000</v>
      </c>
      <c r="C772" s="37">
        <v>1004</v>
      </c>
      <c r="D772" s="35">
        <v>9000072460</v>
      </c>
      <c r="E772" s="35">
        <v>300</v>
      </c>
      <c r="F772" s="33"/>
      <c r="G772" s="40">
        <f t="shared" si="208"/>
        <v>85.6</v>
      </c>
      <c r="H772" s="40">
        <f t="shared" si="208"/>
        <v>69.915999999999997</v>
      </c>
      <c r="I772" s="40">
        <f t="shared" si="208"/>
        <v>0</v>
      </c>
      <c r="J772" s="40">
        <f t="shared" si="208"/>
        <v>0</v>
      </c>
      <c r="K772" s="40">
        <f t="shared" si="208"/>
        <v>0</v>
      </c>
    </row>
    <row r="773" spans="1:12" ht="30" hidden="1" customHeight="1" x14ac:dyDescent="0.25">
      <c r="A773" s="6" t="s">
        <v>50</v>
      </c>
      <c r="B773" s="37">
        <v>1000</v>
      </c>
      <c r="C773" s="37">
        <v>1004</v>
      </c>
      <c r="D773" s="35">
        <v>9000072460</v>
      </c>
      <c r="E773" s="35">
        <v>320</v>
      </c>
      <c r="F773" s="33"/>
      <c r="G773" s="40">
        <f t="shared" si="208"/>
        <v>85.6</v>
      </c>
      <c r="H773" s="40">
        <f t="shared" si="208"/>
        <v>69.915999999999997</v>
      </c>
      <c r="I773" s="40">
        <f t="shared" si="208"/>
        <v>0</v>
      </c>
      <c r="J773" s="40">
        <f t="shared" si="208"/>
        <v>0</v>
      </c>
      <c r="K773" s="40">
        <f t="shared" si="208"/>
        <v>0</v>
      </c>
    </row>
    <row r="774" spans="1:12" ht="15" hidden="1" customHeight="1" x14ac:dyDescent="0.25">
      <c r="A774" s="7" t="s">
        <v>9</v>
      </c>
      <c r="B774" s="37">
        <v>1000</v>
      </c>
      <c r="C774" s="37">
        <v>1004</v>
      </c>
      <c r="D774" s="35">
        <v>9000072460</v>
      </c>
      <c r="E774" s="35">
        <v>320</v>
      </c>
      <c r="F774" s="35">
        <v>2</v>
      </c>
      <c r="G774" s="40">
        <v>85.6</v>
      </c>
      <c r="H774" s="40">
        <v>69.915999999999997</v>
      </c>
      <c r="I774" s="40"/>
      <c r="J774" s="40"/>
      <c r="K774" s="40"/>
    </row>
    <row r="775" spans="1:12" ht="90" hidden="1" customHeight="1" x14ac:dyDescent="0.25">
      <c r="A775" s="29" t="s">
        <v>349</v>
      </c>
      <c r="B775" s="37">
        <v>1000</v>
      </c>
      <c r="C775" s="37">
        <v>1004</v>
      </c>
      <c r="D775" s="32">
        <v>9000072470</v>
      </c>
      <c r="E775" s="33"/>
      <c r="F775" s="33"/>
      <c r="G775" s="40">
        <f t="shared" ref="G775:K777" si="209">G776</f>
        <v>10</v>
      </c>
      <c r="H775" s="40">
        <f t="shared" si="209"/>
        <v>0</v>
      </c>
      <c r="I775" s="40">
        <f t="shared" si="209"/>
        <v>0</v>
      </c>
      <c r="J775" s="40">
        <f t="shared" si="209"/>
        <v>0</v>
      </c>
      <c r="K775" s="40">
        <f t="shared" si="209"/>
        <v>0</v>
      </c>
    </row>
    <row r="776" spans="1:12" ht="15" hidden="1" customHeight="1" x14ac:dyDescent="0.25">
      <c r="A776" s="6" t="s">
        <v>49</v>
      </c>
      <c r="B776" s="37">
        <v>1000</v>
      </c>
      <c r="C776" s="37">
        <v>1004</v>
      </c>
      <c r="D776" s="35">
        <v>9000072470</v>
      </c>
      <c r="E776" s="35">
        <v>300</v>
      </c>
      <c r="F776" s="33"/>
      <c r="G776" s="40">
        <f t="shared" si="209"/>
        <v>10</v>
      </c>
      <c r="H776" s="40">
        <f t="shared" si="209"/>
        <v>0</v>
      </c>
      <c r="I776" s="40">
        <f t="shared" si="209"/>
        <v>0</v>
      </c>
      <c r="J776" s="40">
        <f t="shared" si="209"/>
        <v>0</v>
      </c>
      <c r="K776" s="40">
        <f t="shared" si="209"/>
        <v>0</v>
      </c>
    </row>
    <row r="777" spans="1:12" ht="30" hidden="1" x14ac:dyDescent="0.25">
      <c r="A777" s="6" t="s">
        <v>50</v>
      </c>
      <c r="B777" s="37">
        <v>1000</v>
      </c>
      <c r="C777" s="37">
        <v>1004</v>
      </c>
      <c r="D777" s="35">
        <v>9000072470</v>
      </c>
      <c r="E777" s="35">
        <v>320</v>
      </c>
      <c r="F777" s="33"/>
      <c r="G777" s="40">
        <f t="shared" si="209"/>
        <v>10</v>
      </c>
      <c r="H777" s="40">
        <f t="shared" si="209"/>
        <v>0</v>
      </c>
      <c r="I777" s="40">
        <f t="shared" si="209"/>
        <v>0</v>
      </c>
      <c r="J777" s="40">
        <f t="shared" si="209"/>
        <v>0</v>
      </c>
      <c r="K777" s="40">
        <f t="shared" si="209"/>
        <v>0</v>
      </c>
    </row>
    <row r="778" spans="1:12" ht="15" hidden="1" customHeight="1" x14ac:dyDescent="0.25">
      <c r="A778" s="7" t="s">
        <v>9</v>
      </c>
      <c r="B778" s="37">
        <v>1000</v>
      </c>
      <c r="C778" s="37">
        <v>1004</v>
      </c>
      <c r="D778" s="35">
        <v>9000072470</v>
      </c>
      <c r="E778" s="35">
        <v>320</v>
      </c>
      <c r="F778" s="35">
        <v>2</v>
      </c>
      <c r="G778" s="40">
        <v>10</v>
      </c>
      <c r="H778" s="40"/>
      <c r="I778" s="40"/>
      <c r="J778" s="40"/>
      <c r="K778" s="40"/>
    </row>
    <row r="779" spans="1:12" ht="45" x14ac:dyDescent="0.25">
      <c r="A779" s="29" t="s">
        <v>350</v>
      </c>
      <c r="B779" s="37">
        <v>1000</v>
      </c>
      <c r="C779" s="37">
        <v>1004</v>
      </c>
      <c r="D779" s="32">
        <v>9000072480</v>
      </c>
      <c r="E779" s="33"/>
      <c r="F779" s="33"/>
      <c r="G779" s="40">
        <f t="shared" ref="G779:K781" si="210">G780</f>
        <v>6624.6</v>
      </c>
      <c r="H779" s="40">
        <f t="shared" si="210"/>
        <v>3196.8286800000001</v>
      </c>
      <c r="I779" s="40">
        <f t="shared" si="210"/>
        <v>4230.1000000000004</v>
      </c>
      <c r="J779" s="40">
        <f t="shared" si="210"/>
        <v>4230.1000000000004</v>
      </c>
      <c r="K779" s="40">
        <f t="shared" si="210"/>
        <v>4230.1000000000004</v>
      </c>
    </row>
    <row r="780" spans="1:12" x14ac:dyDescent="0.25">
      <c r="A780" s="6" t="s">
        <v>49</v>
      </c>
      <c r="B780" s="37">
        <v>1000</v>
      </c>
      <c r="C780" s="37">
        <v>1004</v>
      </c>
      <c r="D780" s="32">
        <v>9000072480</v>
      </c>
      <c r="E780" s="35">
        <v>300</v>
      </c>
      <c r="F780" s="33"/>
      <c r="G780" s="40">
        <f t="shared" si="210"/>
        <v>6624.6</v>
      </c>
      <c r="H780" s="40">
        <f t="shared" si="210"/>
        <v>3196.8286800000001</v>
      </c>
      <c r="I780" s="40">
        <f t="shared" si="210"/>
        <v>4230.1000000000004</v>
      </c>
      <c r="J780" s="40">
        <f t="shared" si="210"/>
        <v>4230.1000000000004</v>
      </c>
      <c r="K780" s="40">
        <f t="shared" si="210"/>
        <v>4230.1000000000004</v>
      </c>
    </row>
    <row r="781" spans="1:12" ht="30" x14ac:dyDescent="0.25">
      <c r="A781" s="6" t="s">
        <v>50</v>
      </c>
      <c r="B781" s="37">
        <v>1000</v>
      </c>
      <c r="C781" s="37">
        <v>1004</v>
      </c>
      <c r="D781" s="32">
        <v>9000072480</v>
      </c>
      <c r="E781" s="35">
        <v>320</v>
      </c>
      <c r="F781" s="33"/>
      <c r="G781" s="40">
        <f t="shared" si="210"/>
        <v>6624.6</v>
      </c>
      <c r="H781" s="40">
        <f t="shared" si="210"/>
        <v>3196.8286800000001</v>
      </c>
      <c r="I781" s="40">
        <f t="shared" si="210"/>
        <v>4230.1000000000004</v>
      </c>
      <c r="J781" s="40">
        <f t="shared" si="210"/>
        <v>4230.1000000000004</v>
      </c>
      <c r="K781" s="40">
        <f t="shared" si="210"/>
        <v>4230.1000000000004</v>
      </c>
    </row>
    <row r="782" spans="1:12" x14ac:dyDescent="0.25">
      <c r="A782" s="7" t="s">
        <v>9</v>
      </c>
      <c r="B782" s="37">
        <v>1000</v>
      </c>
      <c r="C782" s="37">
        <v>1004</v>
      </c>
      <c r="D782" s="32">
        <v>9000072480</v>
      </c>
      <c r="E782" s="35">
        <v>320</v>
      </c>
      <c r="F782" s="35">
        <v>2</v>
      </c>
      <c r="G782" s="40">
        <v>6624.6</v>
      </c>
      <c r="H782" s="40">
        <v>3196.8286800000001</v>
      </c>
      <c r="I782" s="40">
        <v>4230.1000000000004</v>
      </c>
      <c r="J782" s="40">
        <v>4230.1000000000004</v>
      </c>
      <c r="K782" s="40">
        <v>4230.1000000000004</v>
      </c>
    </row>
    <row r="783" spans="1:12" ht="68.25" customHeight="1" x14ac:dyDescent="0.25">
      <c r="A783" s="24" t="s">
        <v>172</v>
      </c>
      <c r="B783" s="37">
        <v>1000</v>
      </c>
      <c r="C783" s="37">
        <v>1004</v>
      </c>
      <c r="D783" s="32">
        <v>9000072490</v>
      </c>
      <c r="E783" s="33"/>
      <c r="F783" s="33"/>
      <c r="G783" s="40">
        <f t="shared" ref="G783:K785" si="211">G784</f>
        <v>100</v>
      </c>
      <c r="H783" s="40">
        <f t="shared" si="211"/>
        <v>3196.8286800000001</v>
      </c>
      <c r="I783" s="40">
        <f t="shared" si="211"/>
        <v>50</v>
      </c>
      <c r="J783" s="40">
        <f t="shared" si="211"/>
        <v>50</v>
      </c>
      <c r="K783" s="40">
        <f t="shared" si="211"/>
        <v>50</v>
      </c>
      <c r="L783" s="42"/>
    </row>
    <row r="784" spans="1:12" ht="15" customHeight="1" x14ac:dyDescent="0.25">
      <c r="A784" s="6" t="s">
        <v>49</v>
      </c>
      <c r="B784" s="37">
        <v>1000</v>
      </c>
      <c r="C784" s="37">
        <v>1004</v>
      </c>
      <c r="D784" s="32">
        <v>9000072490</v>
      </c>
      <c r="E784" s="35">
        <v>300</v>
      </c>
      <c r="F784" s="33"/>
      <c r="G784" s="40">
        <f t="shared" si="211"/>
        <v>100</v>
      </c>
      <c r="H784" s="40">
        <f t="shared" si="211"/>
        <v>3196.8286800000001</v>
      </c>
      <c r="I784" s="40">
        <f t="shared" si="211"/>
        <v>50</v>
      </c>
      <c r="J784" s="40">
        <f t="shared" si="211"/>
        <v>50</v>
      </c>
      <c r="K784" s="40">
        <f t="shared" si="211"/>
        <v>50</v>
      </c>
      <c r="L784" s="42"/>
    </row>
    <row r="785" spans="1:12" ht="30" customHeight="1" x14ac:dyDescent="0.25">
      <c r="A785" s="6" t="s">
        <v>50</v>
      </c>
      <c r="B785" s="37">
        <v>1000</v>
      </c>
      <c r="C785" s="37">
        <v>1004</v>
      </c>
      <c r="D785" s="32">
        <v>9000072490</v>
      </c>
      <c r="E785" s="35">
        <v>320</v>
      </c>
      <c r="F785" s="33"/>
      <c r="G785" s="40">
        <f t="shared" si="211"/>
        <v>100</v>
      </c>
      <c r="H785" s="40">
        <f t="shared" si="211"/>
        <v>3196.8286800000001</v>
      </c>
      <c r="I785" s="40">
        <f t="shared" si="211"/>
        <v>50</v>
      </c>
      <c r="J785" s="40">
        <f t="shared" si="211"/>
        <v>50</v>
      </c>
      <c r="K785" s="40">
        <f t="shared" si="211"/>
        <v>50</v>
      </c>
      <c r="L785" s="42"/>
    </row>
    <row r="786" spans="1:12" ht="15" customHeight="1" x14ac:dyDescent="0.25">
      <c r="A786" s="7" t="s">
        <v>9</v>
      </c>
      <c r="B786" s="37">
        <v>1000</v>
      </c>
      <c r="C786" s="37">
        <v>1004</v>
      </c>
      <c r="D786" s="32">
        <v>9000072490</v>
      </c>
      <c r="E786" s="35">
        <v>320</v>
      </c>
      <c r="F786" s="35">
        <v>2</v>
      </c>
      <c r="G786" s="40">
        <v>100</v>
      </c>
      <c r="H786" s="40">
        <v>3196.8286800000001</v>
      </c>
      <c r="I786" s="40">
        <v>50</v>
      </c>
      <c r="J786" s="40">
        <v>50</v>
      </c>
      <c r="K786" s="40">
        <v>50</v>
      </c>
      <c r="L786" s="42"/>
    </row>
    <row r="787" spans="1:12" ht="30" hidden="1" x14ac:dyDescent="0.25">
      <c r="A787" s="29" t="s">
        <v>351</v>
      </c>
      <c r="B787" s="37">
        <v>1000</v>
      </c>
      <c r="C787" s="37">
        <v>1004</v>
      </c>
      <c r="D787" s="32">
        <v>9000072500</v>
      </c>
      <c r="E787" s="33"/>
      <c r="F787" s="33"/>
      <c r="G787" s="40">
        <f t="shared" ref="G787:K789" si="212">G788</f>
        <v>50</v>
      </c>
      <c r="H787" s="40">
        <f t="shared" si="212"/>
        <v>3196.8286800000001</v>
      </c>
      <c r="I787" s="40">
        <f t="shared" si="212"/>
        <v>0</v>
      </c>
      <c r="J787" s="40">
        <f t="shared" si="212"/>
        <v>0</v>
      </c>
      <c r="K787" s="40">
        <f t="shared" si="212"/>
        <v>0</v>
      </c>
    </row>
    <row r="788" spans="1:12" hidden="1" x14ac:dyDescent="0.25">
      <c r="A788" s="6" t="s">
        <v>49</v>
      </c>
      <c r="B788" s="37">
        <v>1000</v>
      </c>
      <c r="C788" s="37">
        <v>1004</v>
      </c>
      <c r="D788" s="32">
        <v>9000072500</v>
      </c>
      <c r="E788" s="35">
        <v>300</v>
      </c>
      <c r="F788" s="33"/>
      <c r="G788" s="40">
        <f t="shared" si="212"/>
        <v>50</v>
      </c>
      <c r="H788" s="40">
        <f t="shared" si="212"/>
        <v>3196.8286800000001</v>
      </c>
      <c r="I788" s="40">
        <f t="shared" si="212"/>
        <v>0</v>
      </c>
      <c r="J788" s="40">
        <f t="shared" si="212"/>
        <v>0</v>
      </c>
      <c r="K788" s="40">
        <f t="shared" si="212"/>
        <v>0</v>
      </c>
    </row>
    <row r="789" spans="1:12" ht="30" hidden="1" x14ac:dyDescent="0.25">
      <c r="A789" s="6" t="s">
        <v>50</v>
      </c>
      <c r="B789" s="37">
        <v>1000</v>
      </c>
      <c r="C789" s="37">
        <v>1004</v>
      </c>
      <c r="D789" s="32">
        <v>9000072500</v>
      </c>
      <c r="E789" s="35">
        <v>320</v>
      </c>
      <c r="F789" s="33"/>
      <c r="G789" s="40">
        <f t="shared" si="212"/>
        <v>50</v>
      </c>
      <c r="H789" s="40">
        <f t="shared" si="212"/>
        <v>3196.8286800000001</v>
      </c>
      <c r="I789" s="40">
        <f t="shared" si="212"/>
        <v>0</v>
      </c>
      <c r="J789" s="40">
        <f t="shared" si="212"/>
        <v>0</v>
      </c>
      <c r="K789" s="40">
        <f t="shared" si="212"/>
        <v>0</v>
      </c>
    </row>
    <row r="790" spans="1:12" hidden="1" x14ac:dyDescent="0.25">
      <c r="A790" s="7" t="s">
        <v>9</v>
      </c>
      <c r="B790" s="37">
        <v>1000</v>
      </c>
      <c r="C790" s="37">
        <v>1004</v>
      </c>
      <c r="D790" s="32">
        <v>9000072500</v>
      </c>
      <c r="E790" s="35">
        <v>320</v>
      </c>
      <c r="F790" s="35">
        <v>2</v>
      </c>
      <c r="G790" s="40">
        <v>50</v>
      </c>
      <c r="H790" s="40">
        <v>3196.8286800000001</v>
      </c>
      <c r="I790" s="40">
        <v>0</v>
      </c>
      <c r="J790" s="40">
        <v>0</v>
      </c>
      <c r="K790" s="40">
        <v>0</v>
      </c>
    </row>
    <row r="791" spans="1:12" ht="45" x14ac:dyDescent="0.25">
      <c r="A791" s="29" t="s">
        <v>286</v>
      </c>
      <c r="B791" s="37">
        <v>1000</v>
      </c>
      <c r="C791" s="37">
        <v>1004</v>
      </c>
      <c r="D791" s="32">
        <v>9000071510</v>
      </c>
      <c r="E791" s="33"/>
      <c r="F791" s="33"/>
      <c r="G791" s="40">
        <f t="shared" ref="G791:K793" si="213">G792</f>
        <v>1298.7</v>
      </c>
      <c r="H791" s="40">
        <f t="shared" si="213"/>
        <v>436.40753000000001</v>
      </c>
      <c r="I791" s="40">
        <f t="shared" si="213"/>
        <v>1161.5999999999999</v>
      </c>
      <c r="J791" s="40">
        <f t="shared" si="213"/>
        <v>1761.6</v>
      </c>
      <c r="K791" s="40">
        <f t="shared" si="213"/>
        <v>1761.6</v>
      </c>
    </row>
    <row r="792" spans="1:12" x14ac:dyDescent="0.25">
      <c r="A792" s="6" t="s">
        <v>49</v>
      </c>
      <c r="B792" s="37">
        <v>1000</v>
      </c>
      <c r="C792" s="37">
        <v>1004</v>
      </c>
      <c r="D792" s="32">
        <v>9000071510</v>
      </c>
      <c r="E792" s="35">
        <v>300</v>
      </c>
      <c r="F792" s="33"/>
      <c r="G792" s="40">
        <f t="shared" si="213"/>
        <v>1298.7</v>
      </c>
      <c r="H792" s="40">
        <f t="shared" si="213"/>
        <v>436.40753000000001</v>
      </c>
      <c r="I792" s="40">
        <f t="shared" si="213"/>
        <v>1161.5999999999999</v>
      </c>
      <c r="J792" s="40">
        <f t="shared" si="213"/>
        <v>1761.6</v>
      </c>
      <c r="K792" s="40">
        <f t="shared" si="213"/>
        <v>1761.6</v>
      </c>
    </row>
    <row r="793" spans="1:12" ht="30" x14ac:dyDescent="0.25">
      <c r="A793" s="6" t="s">
        <v>50</v>
      </c>
      <c r="B793" s="37">
        <v>1000</v>
      </c>
      <c r="C793" s="37">
        <v>1004</v>
      </c>
      <c r="D793" s="32">
        <v>9000071510</v>
      </c>
      <c r="E793" s="35">
        <v>320</v>
      </c>
      <c r="F793" s="33"/>
      <c r="G793" s="40">
        <f t="shared" si="213"/>
        <v>1298.7</v>
      </c>
      <c r="H793" s="40">
        <f t="shared" si="213"/>
        <v>436.40753000000001</v>
      </c>
      <c r="I793" s="40">
        <f t="shared" si="213"/>
        <v>1161.5999999999999</v>
      </c>
      <c r="J793" s="40">
        <f t="shared" si="213"/>
        <v>1761.6</v>
      </c>
      <c r="K793" s="40">
        <f t="shared" si="213"/>
        <v>1761.6</v>
      </c>
    </row>
    <row r="794" spans="1:12" x14ac:dyDescent="0.25">
      <c r="A794" s="7" t="s">
        <v>9</v>
      </c>
      <c r="B794" s="37">
        <v>1000</v>
      </c>
      <c r="C794" s="37">
        <v>1004</v>
      </c>
      <c r="D794" s="32">
        <v>9000071510</v>
      </c>
      <c r="E794" s="35">
        <v>320</v>
      </c>
      <c r="F794" s="35">
        <v>2</v>
      </c>
      <c r="G794" s="40">
        <v>1298.7</v>
      </c>
      <c r="H794" s="40">
        <v>436.40753000000001</v>
      </c>
      <c r="I794" s="40">
        <v>1161.5999999999999</v>
      </c>
      <c r="J794" s="40">
        <v>1761.6</v>
      </c>
      <c r="K794" s="40">
        <v>1761.6</v>
      </c>
    </row>
    <row r="795" spans="1:12" x14ac:dyDescent="0.25">
      <c r="A795" s="5" t="s">
        <v>61</v>
      </c>
      <c r="B795" s="93">
        <v>1000</v>
      </c>
      <c r="C795" s="93">
        <v>1006</v>
      </c>
      <c r="D795" s="181"/>
      <c r="E795" s="181"/>
      <c r="F795" s="181"/>
      <c r="G795" s="235">
        <f t="shared" ref="G795:K796" si="214">G796</f>
        <v>842.3</v>
      </c>
      <c r="H795" s="235">
        <f t="shared" si="214"/>
        <v>568.78259000000003</v>
      </c>
      <c r="I795" s="235">
        <f t="shared" si="214"/>
        <v>2253.1</v>
      </c>
      <c r="J795" s="235">
        <f t="shared" si="214"/>
        <v>2253.1</v>
      </c>
      <c r="K795" s="235">
        <f t="shared" si="214"/>
        <v>2253.1</v>
      </c>
    </row>
    <row r="796" spans="1:12" x14ac:dyDescent="0.25">
      <c r="A796" s="6" t="s">
        <v>16</v>
      </c>
      <c r="B796" s="37">
        <v>1000</v>
      </c>
      <c r="C796" s="37">
        <v>1006</v>
      </c>
      <c r="D796" s="35">
        <v>9000000000</v>
      </c>
      <c r="E796" s="33"/>
      <c r="F796" s="33"/>
      <c r="G796" s="40">
        <f t="shared" si="214"/>
        <v>842.3</v>
      </c>
      <c r="H796" s="40">
        <f t="shared" si="214"/>
        <v>568.78259000000003</v>
      </c>
      <c r="I796" s="40">
        <f t="shared" si="214"/>
        <v>2253.1</v>
      </c>
      <c r="J796" s="40">
        <f t="shared" si="214"/>
        <v>2253.1</v>
      </c>
      <c r="K796" s="40">
        <f t="shared" si="214"/>
        <v>2253.1</v>
      </c>
    </row>
    <row r="797" spans="1:12" x14ac:dyDescent="0.25">
      <c r="A797" s="29" t="s">
        <v>352</v>
      </c>
      <c r="B797" s="37">
        <v>1000</v>
      </c>
      <c r="C797" s="37">
        <v>1006</v>
      </c>
      <c r="D797" s="32">
        <v>9000071600</v>
      </c>
      <c r="E797" s="33"/>
      <c r="F797" s="33"/>
      <c r="G797" s="40">
        <f>G798+G801</f>
        <v>842.3</v>
      </c>
      <c r="H797" s="40">
        <f>H798+H801</f>
        <v>568.78259000000003</v>
      </c>
      <c r="I797" s="40">
        <f>I798+I801</f>
        <v>2253.1</v>
      </c>
      <c r="J797" s="40">
        <f>J798+J801</f>
        <v>2253.1</v>
      </c>
      <c r="K797" s="40">
        <f>K798+K801</f>
        <v>2253.1</v>
      </c>
    </row>
    <row r="798" spans="1:12" ht="60" x14ac:dyDescent="0.25">
      <c r="A798" s="6" t="s">
        <v>17</v>
      </c>
      <c r="B798" s="37">
        <v>1000</v>
      </c>
      <c r="C798" s="37">
        <v>1006</v>
      </c>
      <c r="D798" s="32">
        <v>9000071600</v>
      </c>
      <c r="E798" s="35">
        <v>100</v>
      </c>
      <c r="F798" s="33"/>
      <c r="G798" s="40">
        <f t="shared" ref="G798:K799" si="215">G799</f>
        <v>707</v>
      </c>
      <c r="H798" s="40">
        <f t="shared" si="215"/>
        <v>556.68259</v>
      </c>
      <c r="I798" s="40">
        <f t="shared" si="215"/>
        <v>2143.1</v>
      </c>
      <c r="J798" s="40">
        <f t="shared" si="215"/>
        <v>2143.1</v>
      </c>
      <c r="K798" s="40">
        <f t="shared" si="215"/>
        <v>2143.1</v>
      </c>
    </row>
    <row r="799" spans="1:12" ht="30" x14ac:dyDescent="0.25">
      <c r="A799" s="6" t="s">
        <v>18</v>
      </c>
      <c r="B799" s="37">
        <v>1000</v>
      </c>
      <c r="C799" s="37">
        <v>1006</v>
      </c>
      <c r="D799" s="32">
        <v>9000071600</v>
      </c>
      <c r="E799" s="35">
        <v>120</v>
      </c>
      <c r="F799" s="33"/>
      <c r="G799" s="40">
        <f t="shared" si="215"/>
        <v>707</v>
      </c>
      <c r="H799" s="40">
        <f t="shared" si="215"/>
        <v>556.68259</v>
      </c>
      <c r="I799" s="40">
        <f t="shared" si="215"/>
        <v>2143.1</v>
      </c>
      <c r="J799" s="40">
        <f t="shared" si="215"/>
        <v>2143.1</v>
      </c>
      <c r="K799" s="40">
        <f t="shared" si="215"/>
        <v>2143.1</v>
      </c>
    </row>
    <row r="800" spans="1:12" x14ac:dyDescent="0.25">
      <c r="A800" s="7" t="s">
        <v>9</v>
      </c>
      <c r="B800" s="37">
        <v>1000</v>
      </c>
      <c r="C800" s="37">
        <v>1006</v>
      </c>
      <c r="D800" s="32">
        <v>9000071600</v>
      </c>
      <c r="E800" s="35">
        <v>120</v>
      </c>
      <c r="F800" s="35">
        <v>2</v>
      </c>
      <c r="G800" s="40">
        <v>707</v>
      </c>
      <c r="H800" s="40">
        <v>556.68259</v>
      </c>
      <c r="I800" s="40">
        <v>2143.1</v>
      </c>
      <c r="J800" s="40">
        <v>2143.1</v>
      </c>
      <c r="K800" s="40">
        <v>2143.1</v>
      </c>
    </row>
    <row r="801" spans="1:18" ht="30" x14ac:dyDescent="0.25">
      <c r="A801" s="29" t="s">
        <v>160</v>
      </c>
      <c r="B801" s="37">
        <v>1000</v>
      </c>
      <c r="C801" s="37">
        <v>1006</v>
      </c>
      <c r="D801" s="32">
        <v>9000071600</v>
      </c>
      <c r="E801" s="35">
        <v>200</v>
      </c>
      <c r="F801" s="33"/>
      <c r="G801" s="40">
        <f t="shared" ref="G801:K802" si="216">G802</f>
        <v>135.30000000000001</v>
      </c>
      <c r="H801" s="40">
        <f t="shared" si="216"/>
        <v>12.1</v>
      </c>
      <c r="I801" s="40">
        <f t="shared" si="216"/>
        <v>110</v>
      </c>
      <c r="J801" s="40">
        <f t="shared" si="216"/>
        <v>110</v>
      </c>
      <c r="K801" s="40">
        <f t="shared" si="216"/>
        <v>110</v>
      </c>
    </row>
    <row r="802" spans="1:18" ht="30" x14ac:dyDescent="0.25">
      <c r="A802" s="6" t="s">
        <v>20</v>
      </c>
      <c r="B802" s="37">
        <v>1000</v>
      </c>
      <c r="C802" s="37">
        <v>1006</v>
      </c>
      <c r="D802" s="32">
        <v>9000071600</v>
      </c>
      <c r="E802" s="35">
        <v>240</v>
      </c>
      <c r="F802" s="33"/>
      <c r="G802" s="40">
        <f t="shared" si="216"/>
        <v>135.30000000000001</v>
      </c>
      <c r="H802" s="40">
        <f t="shared" si="216"/>
        <v>12.1</v>
      </c>
      <c r="I802" s="40">
        <f t="shared" si="216"/>
        <v>110</v>
      </c>
      <c r="J802" s="40">
        <f t="shared" si="216"/>
        <v>110</v>
      </c>
      <c r="K802" s="40">
        <f t="shared" si="216"/>
        <v>110</v>
      </c>
    </row>
    <row r="803" spans="1:18" x14ac:dyDescent="0.25">
      <c r="A803" s="7" t="s">
        <v>9</v>
      </c>
      <c r="B803" s="37">
        <v>1000</v>
      </c>
      <c r="C803" s="37">
        <v>1006</v>
      </c>
      <c r="D803" s="32">
        <v>9000071600</v>
      </c>
      <c r="E803" s="35">
        <v>240</v>
      </c>
      <c r="F803" s="35">
        <v>2</v>
      </c>
      <c r="G803" s="40">
        <v>135.30000000000001</v>
      </c>
      <c r="H803" s="40">
        <v>12.1</v>
      </c>
      <c r="I803" s="40">
        <v>110</v>
      </c>
      <c r="J803" s="40">
        <v>110</v>
      </c>
      <c r="K803" s="40">
        <v>110</v>
      </c>
    </row>
    <row r="804" spans="1:18" ht="28.5" hidden="1" x14ac:dyDescent="0.25">
      <c r="A804" s="62" t="s">
        <v>29</v>
      </c>
      <c r="B804" s="93" t="s">
        <v>227</v>
      </c>
      <c r="C804" s="37"/>
      <c r="D804" s="35"/>
      <c r="E804" s="35"/>
      <c r="F804" s="35"/>
      <c r="G804" s="40"/>
      <c r="H804" s="235">
        <f>I804-K804</f>
        <v>0</v>
      </c>
      <c r="I804" s="235">
        <f>I807</f>
        <v>0</v>
      </c>
      <c r="J804" s="235">
        <f>J807</f>
        <v>0</v>
      </c>
      <c r="K804" s="235">
        <f>K807</f>
        <v>0</v>
      </c>
      <c r="L804" s="42"/>
    </row>
    <row r="805" spans="1:18" hidden="1" x14ac:dyDescent="0.25">
      <c r="A805" s="5" t="s">
        <v>8</v>
      </c>
      <c r="B805" s="38" t="s">
        <v>103</v>
      </c>
      <c r="C805" s="36"/>
      <c r="D805" s="33"/>
      <c r="E805" s="33"/>
      <c r="F805" s="33"/>
      <c r="G805" s="235">
        <f>G832+G826</f>
        <v>4334.2</v>
      </c>
      <c r="H805" s="235" t="e">
        <f>#REF!+#REF!+#REF!+#REF!+#REF!+H333+H339+H395+#REF!+H828+#REF!+#REF!+H363+#REF!+#REF!+H857+#REF!+#REF!+#REF!+#REF!+#REF!+H822</f>
        <v>#REF!</v>
      </c>
      <c r="I805" s="235">
        <f>I811</f>
        <v>0</v>
      </c>
      <c r="J805" s="235">
        <f>J811</f>
        <v>0</v>
      </c>
      <c r="K805" s="235">
        <f>K811</f>
        <v>0</v>
      </c>
      <c r="N805" s="46"/>
    </row>
    <row r="806" spans="1:18" hidden="1" x14ac:dyDescent="0.25">
      <c r="A806" s="5" t="s">
        <v>9</v>
      </c>
      <c r="B806" s="38" t="s">
        <v>104</v>
      </c>
      <c r="C806" s="36"/>
      <c r="D806" s="33"/>
      <c r="E806" s="33"/>
      <c r="F806" s="33"/>
      <c r="G806" s="235" t="e">
        <f>G820+G836</f>
        <v>#REF!</v>
      </c>
      <c r="H806" s="235" t="e">
        <f>#REF!+H271+H275+H282+H863+#REF!+#REF!+#REF!+#REF!+#REF!+#REF!+H283+#REF!+#REF!+#REF!</f>
        <v>#REF!</v>
      </c>
      <c r="I806" s="235">
        <v>0</v>
      </c>
      <c r="J806" s="235">
        <v>0</v>
      </c>
      <c r="K806" s="235">
        <v>0</v>
      </c>
    </row>
    <row r="807" spans="1:18" hidden="1" x14ac:dyDescent="0.25">
      <c r="A807" s="265" t="s">
        <v>230</v>
      </c>
      <c r="B807" s="93" t="s">
        <v>227</v>
      </c>
      <c r="C807" s="93" t="s">
        <v>228</v>
      </c>
      <c r="D807" s="181"/>
      <c r="E807" s="181"/>
      <c r="F807" s="181"/>
      <c r="G807" s="235" t="e">
        <f>G808+#REF!+#REF!+#REF!</f>
        <v>#REF!</v>
      </c>
      <c r="H807" s="235">
        <f>I807-K807</f>
        <v>0</v>
      </c>
      <c r="I807" s="235">
        <f t="shared" ref="I807:K810" si="217">I808</f>
        <v>0</v>
      </c>
      <c r="J807" s="235">
        <f t="shared" si="217"/>
        <v>0</v>
      </c>
      <c r="K807" s="235">
        <f t="shared" si="217"/>
        <v>0</v>
      </c>
      <c r="L807" s="42"/>
    </row>
    <row r="808" spans="1:18" hidden="1" x14ac:dyDescent="0.25">
      <c r="A808" s="6" t="s">
        <v>16</v>
      </c>
      <c r="B808" s="37" t="s">
        <v>227</v>
      </c>
      <c r="C808" s="37" t="s">
        <v>228</v>
      </c>
      <c r="D808" s="35">
        <v>9000000000</v>
      </c>
      <c r="E808" s="33"/>
      <c r="F808" s="33"/>
      <c r="G808" s="40" t="e">
        <f>#REF!</f>
        <v>#REF!</v>
      </c>
      <c r="H808" s="235">
        <f>I808-K808</f>
        <v>0</v>
      </c>
      <c r="I808" s="40">
        <f t="shared" si="217"/>
        <v>0</v>
      </c>
      <c r="J808" s="40">
        <f t="shared" si="217"/>
        <v>0</v>
      </c>
      <c r="K808" s="40">
        <f t="shared" si="217"/>
        <v>0</v>
      </c>
      <c r="L808" s="42"/>
    </row>
    <row r="809" spans="1:18" hidden="1" x14ac:dyDescent="0.25">
      <c r="A809" s="266" t="s">
        <v>231</v>
      </c>
      <c r="B809" s="37" t="s">
        <v>227</v>
      </c>
      <c r="C809" s="37" t="s">
        <v>228</v>
      </c>
      <c r="D809" s="35">
        <v>9000091300</v>
      </c>
      <c r="E809" s="33">
        <v>700</v>
      </c>
      <c r="F809" s="33"/>
      <c r="G809" s="40" t="e">
        <f>G810</f>
        <v>#REF!</v>
      </c>
      <c r="H809" s="235">
        <f>I809-K809</f>
        <v>0</v>
      </c>
      <c r="I809" s="40">
        <f t="shared" si="217"/>
        <v>0</v>
      </c>
      <c r="J809" s="40">
        <f t="shared" si="217"/>
        <v>0</v>
      </c>
      <c r="K809" s="40">
        <f t="shared" si="217"/>
        <v>0</v>
      </c>
      <c r="L809" s="42"/>
    </row>
    <row r="810" spans="1:18" hidden="1" x14ac:dyDescent="0.25">
      <c r="A810" s="266" t="s">
        <v>229</v>
      </c>
      <c r="B810" s="37" t="s">
        <v>227</v>
      </c>
      <c r="C810" s="37" t="s">
        <v>228</v>
      </c>
      <c r="D810" s="35">
        <v>9000091300</v>
      </c>
      <c r="E810" s="35">
        <v>730</v>
      </c>
      <c r="F810" s="33"/>
      <c r="G810" s="40" t="e">
        <f>G811</f>
        <v>#REF!</v>
      </c>
      <c r="H810" s="235">
        <f>I810-K810</f>
        <v>0</v>
      </c>
      <c r="I810" s="40">
        <f t="shared" si="217"/>
        <v>0</v>
      </c>
      <c r="J810" s="40">
        <f t="shared" si="217"/>
        <v>0</v>
      </c>
      <c r="K810" s="40">
        <f t="shared" si="217"/>
        <v>0</v>
      </c>
      <c r="L810" s="42"/>
    </row>
    <row r="811" spans="1:18" hidden="1" x14ac:dyDescent="0.25">
      <c r="A811" s="7" t="s">
        <v>8</v>
      </c>
      <c r="B811" s="37" t="s">
        <v>227</v>
      </c>
      <c r="C811" s="37" t="s">
        <v>228</v>
      </c>
      <c r="D811" s="35">
        <v>9000091300</v>
      </c>
      <c r="E811" s="35">
        <v>730</v>
      </c>
      <c r="F811" s="33">
        <v>1</v>
      </c>
      <c r="G811" s="40" t="e">
        <f>#REF!</f>
        <v>#REF!</v>
      </c>
      <c r="H811" s="235">
        <f>I811-K811</f>
        <v>0</v>
      </c>
      <c r="I811" s="40">
        <v>0</v>
      </c>
      <c r="J811" s="40">
        <v>0</v>
      </c>
      <c r="K811" s="40"/>
      <c r="L811" s="42"/>
    </row>
    <row r="812" spans="1:18" x14ac:dyDescent="0.25">
      <c r="A812" s="5" t="s">
        <v>534</v>
      </c>
      <c r="B812" s="93" t="s">
        <v>544</v>
      </c>
      <c r="C812" s="36"/>
      <c r="D812" s="33"/>
      <c r="E812" s="33"/>
      <c r="F812" s="33"/>
      <c r="G812" s="235" t="e">
        <f>G815+#REF!+#REF!+G774+#REF!</f>
        <v>#REF!</v>
      </c>
      <c r="H812" s="235" t="e">
        <f>#REF!+#REF!+#REF!+H774</f>
        <v>#REF!</v>
      </c>
      <c r="I812" s="235">
        <f>I815</f>
        <v>2500</v>
      </c>
      <c r="J812" s="235">
        <f t="shared" ref="J812:K812" si="218">J815</f>
        <v>2500</v>
      </c>
      <c r="K812" s="235">
        <f t="shared" si="218"/>
        <v>2500</v>
      </c>
    </row>
    <row r="813" spans="1:18" x14ac:dyDescent="0.25">
      <c r="A813" s="5" t="s">
        <v>8</v>
      </c>
      <c r="B813" s="38" t="s">
        <v>103</v>
      </c>
      <c r="C813" s="36"/>
      <c r="D813" s="33"/>
      <c r="E813" s="33"/>
      <c r="F813" s="33"/>
      <c r="G813" s="235" t="e">
        <f>#REF!+#REF!+#REF!+#REF!+#REF!+#REF!+#REF!+#REF!+#REF!+#REF!+#REF!+#REF!+#REF!+G799+#REF!+#REF!+#REF!+#REF!+#REF!+#REF!+#REF!+#REF!+#REF!+#REF!+#REF!+#REF!+#REF!+G779+G782+#REF!+G785+G793+G796+#REF!+G801+G805+G818+G808</f>
        <v>#REF!</v>
      </c>
      <c r="H813" s="235" t="e">
        <f>#REF!+#REF!+#REF!+#REF!+H779+H782+H793+H796+H805+H808+#REF!+#REF!+#REF!+H785+H801+#REF!</f>
        <v>#REF!</v>
      </c>
      <c r="I813" s="235">
        <f>I819</f>
        <v>2500</v>
      </c>
      <c r="J813" s="235">
        <f t="shared" ref="J813:K813" si="219">J819</f>
        <v>2500</v>
      </c>
      <c r="K813" s="235">
        <f t="shared" si="219"/>
        <v>2500</v>
      </c>
      <c r="N813" s="42"/>
    </row>
    <row r="814" spans="1:18" x14ac:dyDescent="0.25">
      <c r="A814" s="5" t="s">
        <v>9</v>
      </c>
      <c r="B814" s="38" t="s">
        <v>104</v>
      </c>
      <c r="C814" s="36"/>
      <c r="D814" s="33"/>
      <c r="E814" s="33"/>
      <c r="F814" s="33"/>
      <c r="G814" s="235" t="e">
        <f>#REF!+#REF!+#REF!+#REF!+#REF!+#REF!+#REF!+#REF!+G629+G632+#REF!+#REF!</f>
        <v>#REF!</v>
      </c>
      <c r="H814" s="235" t="e">
        <f>#REF!+#REF!+#REF!+#REF!+#REF!+H1001+H1009+H1013+#REF!+H1025+#REF!+#REF!+#REF!+H1027+#REF!+H1005</f>
        <v>#REF!</v>
      </c>
      <c r="I814" s="235"/>
      <c r="J814" s="235"/>
      <c r="K814" s="235"/>
    </row>
    <row r="815" spans="1:18" x14ac:dyDescent="0.25">
      <c r="A815" s="5" t="s">
        <v>549</v>
      </c>
      <c r="B815" s="93" t="s">
        <v>544</v>
      </c>
      <c r="C815" s="93" t="s">
        <v>533</v>
      </c>
      <c r="D815" s="181"/>
      <c r="E815" s="181"/>
      <c r="F815" s="181"/>
      <c r="G815" s="235" t="e">
        <f>#REF!+#REF!+#REF!</f>
        <v>#REF!</v>
      </c>
      <c r="H815" s="235">
        <f t="shared" ref="H815:H819" si="220">I815-J815</f>
        <v>0</v>
      </c>
      <c r="I815" s="235">
        <f t="shared" ref="I815:K816" si="221">I816</f>
        <v>2500</v>
      </c>
      <c r="J815" s="235">
        <f t="shared" si="221"/>
        <v>2500</v>
      </c>
      <c r="K815" s="235">
        <f t="shared" si="221"/>
        <v>2500</v>
      </c>
      <c r="L815" s="42"/>
      <c r="M815" s="42"/>
    </row>
    <row r="816" spans="1:18" ht="30" x14ac:dyDescent="0.25">
      <c r="A816" s="111" t="s">
        <v>546</v>
      </c>
      <c r="B816" s="37" t="s">
        <v>544</v>
      </c>
      <c r="C816" s="36" t="s">
        <v>533</v>
      </c>
      <c r="D816" s="33">
        <v>5800000000</v>
      </c>
      <c r="E816" s="33"/>
      <c r="F816" s="33"/>
      <c r="G816" s="40" t="e">
        <f>#REF!+#REF!</f>
        <v>#REF!</v>
      </c>
      <c r="H816" s="235">
        <f t="shared" si="220"/>
        <v>0</v>
      </c>
      <c r="I816" s="40">
        <f t="shared" si="221"/>
        <v>2500</v>
      </c>
      <c r="J816" s="40">
        <f t="shared" si="221"/>
        <v>2500</v>
      </c>
      <c r="K816" s="40">
        <f t="shared" si="221"/>
        <v>2500</v>
      </c>
      <c r="L816" s="42"/>
      <c r="M816" s="42"/>
      <c r="Q816" s="46"/>
      <c r="R816" s="46"/>
    </row>
    <row r="817" spans="1:14" ht="30" x14ac:dyDescent="0.25">
      <c r="A817" s="29" t="s">
        <v>370</v>
      </c>
      <c r="B817" s="37" t="s">
        <v>544</v>
      </c>
      <c r="C817" s="36" t="s">
        <v>533</v>
      </c>
      <c r="D817" s="32">
        <v>5800190730</v>
      </c>
      <c r="E817" s="35">
        <v>600</v>
      </c>
      <c r="F817" s="33"/>
      <c r="G817" s="40">
        <f t="shared" ref="G817:K818" si="222">G818</f>
        <v>14279.9</v>
      </c>
      <c r="H817" s="235">
        <f t="shared" si="220"/>
        <v>0</v>
      </c>
      <c r="I817" s="40">
        <f t="shared" si="222"/>
        <v>2500</v>
      </c>
      <c r="J817" s="40">
        <f t="shared" si="222"/>
        <v>2500</v>
      </c>
      <c r="K817" s="40">
        <f t="shared" si="222"/>
        <v>2500</v>
      </c>
      <c r="L817" s="42"/>
      <c r="M817" s="42"/>
    </row>
    <row r="818" spans="1:14" x14ac:dyDescent="0.25">
      <c r="A818" s="6" t="s">
        <v>47</v>
      </c>
      <c r="B818" s="37" t="s">
        <v>544</v>
      </c>
      <c r="C818" s="37" t="s">
        <v>533</v>
      </c>
      <c r="D818" s="32">
        <v>5800190730</v>
      </c>
      <c r="E818" s="35">
        <v>610</v>
      </c>
      <c r="F818" s="33"/>
      <c r="G818" s="40">
        <f t="shared" si="222"/>
        <v>14279.9</v>
      </c>
      <c r="H818" s="235">
        <f t="shared" si="220"/>
        <v>0</v>
      </c>
      <c r="I818" s="40">
        <f t="shared" si="222"/>
        <v>2500</v>
      </c>
      <c r="J818" s="40">
        <f t="shared" si="222"/>
        <v>2500</v>
      </c>
      <c r="K818" s="40">
        <f t="shared" si="222"/>
        <v>2500</v>
      </c>
      <c r="L818" s="42"/>
      <c r="M818" s="42"/>
    </row>
    <row r="819" spans="1:14" x14ac:dyDescent="0.25">
      <c r="A819" s="7" t="s">
        <v>8</v>
      </c>
      <c r="B819" s="37" t="s">
        <v>544</v>
      </c>
      <c r="C819" s="36" t="s">
        <v>533</v>
      </c>
      <c r="D819" s="32">
        <v>5800190730</v>
      </c>
      <c r="E819" s="35">
        <v>610</v>
      </c>
      <c r="F819" s="35">
        <v>1</v>
      </c>
      <c r="G819" s="40">
        <v>14279.9</v>
      </c>
      <c r="H819" s="235">
        <f t="shared" si="220"/>
        <v>0</v>
      </c>
      <c r="I819" s="40">
        <v>2500</v>
      </c>
      <c r="J819" s="40">
        <v>2500</v>
      </c>
      <c r="K819" s="40">
        <v>2500</v>
      </c>
      <c r="L819" s="42"/>
      <c r="M819" s="42"/>
    </row>
    <row r="820" spans="1:14" ht="42.75" x14ac:dyDescent="0.25">
      <c r="A820" s="62" t="s">
        <v>30</v>
      </c>
      <c r="B820" s="93">
        <v>1400</v>
      </c>
      <c r="C820" s="37"/>
      <c r="D820" s="35"/>
      <c r="E820" s="35"/>
      <c r="F820" s="35"/>
      <c r="G820" s="235" t="e">
        <f>G823+G829+G835</f>
        <v>#REF!</v>
      </c>
      <c r="H820" s="40"/>
      <c r="I820" s="235">
        <f>I823+I829+I835</f>
        <v>28651.03585</v>
      </c>
      <c r="J820" s="235">
        <f>J823+J829+J835</f>
        <v>10301.6</v>
      </c>
      <c r="K820" s="235">
        <f>K823+K829+K835</f>
        <v>10301.6</v>
      </c>
    </row>
    <row r="821" spans="1:14" x14ac:dyDescent="0.25">
      <c r="A821" s="5" t="s">
        <v>8</v>
      </c>
      <c r="B821" s="38" t="s">
        <v>103</v>
      </c>
      <c r="C821" s="36"/>
      <c r="D821" s="33"/>
      <c r="E821" s="33"/>
      <c r="F821" s="33"/>
      <c r="G821" s="235">
        <f>G840+G834</f>
        <v>8470.9</v>
      </c>
      <c r="H821" s="235" t="e">
        <f>#REF!+#REF!+H232+#REF!+#REF!+H340+#REF!+H416+#REF!+H836+#REF!+#REF!+H395+#REF!+#REF!+H865+#REF!+#REF!+H229+#REF!+#REF!+H830</f>
        <v>#REF!</v>
      </c>
      <c r="I821" s="235">
        <f>I840+I834+I852</f>
        <v>18349.435849999998</v>
      </c>
      <c r="J821" s="235">
        <f>J840+J834</f>
        <v>0</v>
      </c>
      <c r="K821" s="235">
        <f>K840+K834</f>
        <v>0</v>
      </c>
      <c r="N821" s="46"/>
    </row>
    <row r="822" spans="1:14" x14ac:dyDescent="0.25">
      <c r="A822" s="5" t="s">
        <v>9</v>
      </c>
      <c r="B822" s="38" t="s">
        <v>104</v>
      </c>
      <c r="C822" s="36"/>
      <c r="D822" s="33"/>
      <c r="E822" s="33"/>
      <c r="F822" s="33"/>
      <c r="G822" s="235">
        <f>G828+G844</f>
        <v>4484.2</v>
      </c>
      <c r="H822" s="235" t="e">
        <f>H270+H283+H290+#REF!+H871+#REF!+#REF!+#REF!+#REF!+#REF!+#REF!+#REF!+#REF!+#REF!+#REF!</f>
        <v>#REF!</v>
      </c>
      <c r="I822" s="235">
        <f>I828+I844+I848</f>
        <v>10301.6</v>
      </c>
      <c r="J822" s="235">
        <f>J828+J844+J848</f>
        <v>10301.6</v>
      </c>
      <c r="K822" s="235">
        <f>K828+K844+K848</f>
        <v>10301.6</v>
      </c>
    </row>
    <row r="823" spans="1:14" ht="42.75" x14ac:dyDescent="0.25">
      <c r="A823" s="5" t="s">
        <v>31</v>
      </c>
      <c r="B823" s="93">
        <v>1400</v>
      </c>
      <c r="C823" s="93" t="s">
        <v>142</v>
      </c>
      <c r="D823" s="181"/>
      <c r="E823" s="181"/>
      <c r="F823" s="181"/>
      <c r="G823" s="235">
        <f>G824</f>
        <v>4234.2</v>
      </c>
      <c r="H823" s="235" t="e">
        <f>H824+#REF!+#REF!+#REF!</f>
        <v>#REF!</v>
      </c>
      <c r="I823" s="235">
        <f t="shared" ref="I823:K824" si="223">I824</f>
        <v>10301.6</v>
      </c>
      <c r="J823" s="235">
        <f t="shared" si="223"/>
        <v>10301.6</v>
      </c>
      <c r="K823" s="235">
        <f t="shared" si="223"/>
        <v>10301.6</v>
      </c>
    </row>
    <row r="824" spans="1:14" x14ac:dyDescent="0.25">
      <c r="A824" s="6" t="s">
        <v>16</v>
      </c>
      <c r="B824" s="37">
        <v>1400</v>
      </c>
      <c r="C824" s="37" t="s">
        <v>142</v>
      </c>
      <c r="D824" s="35">
        <v>9000000000</v>
      </c>
      <c r="E824" s="33"/>
      <c r="F824" s="33"/>
      <c r="G824" s="40">
        <f>G825</f>
        <v>4234.2</v>
      </c>
      <c r="H824" s="40" t="e">
        <f>#REF!</f>
        <v>#REF!</v>
      </c>
      <c r="I824" s="40">
        <f t="shared" si="223"/>
        <v>10301.6</v>
      </c>
      <c r="J824" s="40">
        <f t="shared" si="223"/>
        <v>10301.6</v>
      </c>
      <c r="K824" s="40">
        <f t="shared" si="223"/>
        <v>10301.6</v>
      </c>
    </row>
    <row r="825" spans="1:14" x14ac:dyDescent="0.25">
      <c r="A825" s="29" t="s">
        <v>335</v>
      </c>
      <c r="B825" s="37">
        <v>1400</v>
      </c>
      <c r="C825" s="37" t="s">
        <v>142</v>
      </c>
      <c r="D825" s="35">
        <v>9000071560</v>
      </c>
      <c r="E825" s="33"/>
      <c r="F825" s="33"/>
      <c r="G825" s="40">
        <f t="shared" ref="G825:K827" si="224">G826</f>
        <v>4234.2</v>
      </c>
      <c r="H825" s="40">
        <f t="shared" si="224"/>
        <v>8541.2999999999993</v>
      </c>
      <c r="I825" s="40">
        <f t="shared" si="224"/>
        <v>10301.6</v>
      </c>
      <c r="J825" s="40">
        <f t="shared" si="224"/>
        <v>10301.6</v>
      </c>
      <c r="K825" s="40">
        <f t="shared" si="224"/>
        <v>10301.6</v>
      </c>
    </row>
    <row r="826" spans="1:14" x14ac:dyDescent="0.25">
      <c r="A826" s="6" t="s">
        <v>27</v>
      </c>
      <c r="B826" s="37">
        <v>1400</v>
      </c>
      <c r="C826" s="37" t="s">
        <v>142</v>
      </c>
      <c r="D826" s="35">
        <v>9000071560</v>
      </c>
      <c r="E826" s="35">
        <v>500</v>
      </c>
      <c r="F826" s="33"/>
      <c r="G826" s="40">
        <f t="shared" si="224"/>
        <v>4234.2</v>
      </c>
      <c r="H826" s="40">
        <f t="shared" si="224"/>
        <v>8541.2999999999993</v>
      </c>
      <c r="I826" s="40">
        <f t="shared" si="224"/>
        <v>10301.6</v>
      </c>
      <c r="J826" s="40">
        <f t="shared" si="224"/>
        <v>10301.6</v>
      </c>
      <c r="K826" s="40">
        <f t="shared" si="224"/>
        <v>10301.6</v>
      </c>
    </row>
    <row r="827" spans="1:14" x14ac:dyDescent="0.25">
      <c r="A827" s="6" t="s">
        <v>32</v>
      </c>
      <c r="B827" s="37">
        <v>1400</v>
      </c>
      <c r="C827" s="37" t="s">
        <v>142</v>
      </c>
      <c r="D827" s="35">
        <v>9000071560</v>
      </c>
      <c r="E827" s="35">
        <v>510</v>
      </c>
      <c r="F827" s="33"/>
      <c r="G827" s="40">
        <f t="shared" si="224"/>
        <v>4234.2</v>
      </c>
      <c r="H827" s="40">
        <f t="shared" si="224"/>
        <v>8541.2999999999993</v>
      </c>
      <c r="I827" s="40">
        <f t="shared" si="224"/>
        <v>10301.6</v>
      </c>
      <c r="J827" s="40">
        <f t="shared" si="224"/>
        <v>10301.6</v>
      </c>
      <c r="K827" s="40">
        <f t="shared" si="224"/>
        <v>10301.6</v>
      </c>
    </row>
    <row r="828" spans="1:14" x14ac:dyDescent="0.25">
      <c r="A828" s="7" t="s">
        <v>9</v>
      </c>
      <c r="B828" s="37">
        <v>1400</v>
      </c>
      <c r="C828" s="37" t="s">
        <v>142</v>
      </c>
      <c r="D828" s="35">
        <v>9000071560</v>
      </c>
      <c r="E828" s="35">
        <v>510</v>
      </c>
      <c r="F828" s="35">
        <v>2</v>
      </c>
      <c r="G828" s="40">
        <v>4234.2</v>
      </c>
      <c r="H828" s="40">
        <v>8541.2999999999993</v>
      </c>
      <c r="I828" s="40">
        <v>10301.6</v>
      </c>
      <c r="J828" s="40">
        <v>10301.6</v>
      </c>
      <c r="K828" s="40">
        <v>10301.6</v>
      </c>
    </row>
    <row r="829" spans="1:14" ht="15" customHeight="1" x14ac:dyDescent="0.25">
      <c r="A829" s="5" t="s">
        <v>33</v>
      </c>
      <c r="B829" s="93">
        <v>1400</v>
      </c>
      <c r="C829" s="93" t="s">
        <v>148</v>
      </c>
      <c r="D829" s="181"/>
      <c r="E829" s="181"/>
      <c r="F829" s="181"/>
      <c r="G829" s="235">
        <f>G830</f>
        <v>100</v>
      </c>
      <c r="H829" s="235" t="e">
        <f>H830+#REF!+#REF!+H838</f>
        <v>#REF!</v>
      </c>
      <c r="I829" s="235">
        <f t="shared" ref="I829:K833" si="225">I830</f>
        <v>3000</v>
      </c>
      <c r="J829" s="235">
        <f t="shared" si="225"/>
        <v>0</v>
      </c>
      <c r="K829" s="235">
        <f t="shared" si="225"/>
        <v>0</v>
      </c>
    </row>
    <row r="830" spans="1:14" ht="15" customHeight="1" x14ac:dyDescent="0.25">
      <c r="A830" s="6" t="s">
        <v>16</v>
      </c>
      <c r="B830" s="37">
        <v>1400</v>
      </c>
      <c r="C830" s="37" t="s">
        <v>148</v>
      </c>
      <c r="D830" s="35">
        <v>9000000000</v>
      </c>
      <c r="E830" s="33"/>
      <c r="F830" s="33"/>
      <c r="G830" s="40">
        <f>G831</f>
        <v>100</v>
      </c>
      <c r="H830" s="40">
        <f>H831</f>
        <v>489.1</v>
      </c>
      <c r="I830" s="40">
        <f t="shared" si="225"/>
        <v>3000</v>
      </c>
      <c r="J830" s="40">
        <f t="shared" si="225"/>
        <v>0</v>
      </c>
      <c r="K830" s="40">
        <f t="shared" si="225"/>
        <v>0</v>
      </c>
    </row>
    <row r="831" spans="1:14" ht="30" customHeight="1" x14ac:dyDescent="0.25">
      <c r="A831" s="6" t="s">
        <v>147</v>
      </c>
      <c r="B831" s="37">
        <v>1400</v>
      </c>
      <c r="C831" s="37" t="s">
        <v>148</v>
      </c>
      <c r="D831" s="35">
        <v>9000090920</v>
      </c>
      <c r="E831" s="33"/>
      <c r="F831" s="33"/>
      <c r="G831" s="40">
        <f>G832</f>
        <v>100</v>
      </c>
      <c r="H831" s="40">
        <f>H832</f>
        <v>489.1</v>
      </c>
      <c r="I831" s="40">
        <f t="shared" si="225"/>
        <v>3000</v>
      </c>
      <c r="J831" s="40">
        <f t="shared" si="225"/>
        <v>0</v>
      </c>
      <c r="K831" s="40">
        <f t="shared" si="225"/>
        <v>0</v>
      </c>
    </row>
    <row r="832" spans="1:14" ht="15" customHeight="1" x14ac:dyDescent="0.25">
      <c r="A832" s="6" t="s">
        <v>27</v>
      </c>
      <c r="B832" s="37">
        <v>1400</v>
      </c>
      <c r="C832" s="37" t="s">
        <v>148</v>
      </c>
      <c r="D832" s="35">
        <v>9000090920</v>
      </c>
      <c r="E832" s="35">
        <v>500</v>
      </c>
      <c r="F832" s="33"/>
      <c r="G832" s="40">
        <f>G833</f>
        <v>100</v>
      </c>
      <c r="H832" s="40">
        <f>H833</f>
        <v>489.1</v>
      </c>
      <c r="I832" s="40">
        <f t="shared" si="225"/>
        <v>3000</v>
      </c>
      <c r="J832" s="40">
        <f t="shared" si="225"/>
        <v>0</v>
      </c>
      <c r="K832" s="40">
        <f t="shared" si="225"/>
        <v>0</v>
      </c>
    </row>
    <row r="833" spans="1:14" ht="15" customHeight="1" x14ac:dyDescent="0.25">
      <c r="A833" s="6" t="s">
        <v>32</v>
      </c>
      <c r="B833" s="37">
        <v>1400</v>
      </c>
      <c r="C833" s="37" t="s">
        <v>148</v>
      </c>
      <c r="D833" s="35">
        <v>9000090920</v>
      </c>
      <c r="E833" s="35">
        <v>510</v>
      </c>
      <c r="F833" s="33"/>
      <c r="G833" s="40">
        <f>G834</f>
        <v>100</v>
      </c>
      <c r="H833" s="40">
        <f>H834</f>
        <v>489.1</v>
      </c>
      <c r="I833" s="40">
        <f t="shared" si="225"/>
        <v>3000</v>
      </c>
      <c r="J833" s="40">
        <f t="shared" si="225"/>
        <v>0</v>
      </c>
      <c r="K833" s="40">
        <f t="shared" si="225"/>
        <v>0</v>
      </c>
    </row>
    <row r="834" spans="1:14" ht="15" customHeight="1" x14ac:dyDescent="0.25">
      <c r="A834" s="7" t="s">
        <v>8</v>
      </c>
      <c r="B834" s="37">
        <v>1400</v>
      </c>
      <c r="C834" s="37" t="s">
        <v>148</v>
      </c>
      <c r="D834" s="35">
        <v>9000090920</v>
      </c>
      <c r="E834" s="35">
        <v>510</v>
      </c>
      <c r="F834" s="35">
        <v>1</v>
      </c>
      <c r="G834" s="40">
        <v>100</v>
      </c>
      <c r="H834" s="40">
        <v>489.1</v>
      </c>
      <c r="I834" s="40">
        <v>3000</v>
      </c>
      <c r="J834" s="40">
        <v>0</v>
      </c>
      <c r="K834" s="40">
        <v>0</v>
      </c>
    </row>
    <row r="835" spans="1:14" x14ac:dyDescent="0.25">
      <c r="A835" s="5" t="s">
        <v>34</v>
      </c>
      <c r="B835" s="93">
        <v>1400</v>
      </c>
      <c r="C835" s="93">
        <v>1403</v>
      </c>
      <c r="D835" s="181"/>
      <c r="E835" s="181"/>
      <c r="F835" s="181"/>
      <c r="G835" s="235" t="e">
        <f>G836+#REF!</f>
        <v>#REF!</v>
      </c>
      <c r="H835" s="235" t="e">
        <f>H836+#REF!+#REF!+H415</f>
        <v>#REF!</v>
      </c>
      <c r="I835" s="235">
        <f>I836</f>
        <v>15349.43585</v>
      </c>
      <c r="J835" s="283">
        <f t="shared" ref="J835:K835" si="226">J836</f>
        <v>0</v>
      </c>
      <c r="K835" s="283">
        <f t="shared" si="226"/>
        <v>0</v>
      </c>
    </row>
    <row r="836" spans="1:14" x14ac:dyDescent="0.25">
      <c r="A836" s="6" t="s">
        <v>16</v>
      </c>
      <c r="B836" s="37">
        <v>1400</v>
      </c>
      <c r="C836" s="37">
        <v>1403</v>
      </c>
      <c r="D836" s="35">
        <v>9000000000</v>
      </c>
      <c r="E836" s="33"/>
      <c r="F836" s="33"/>
      <c r="G836" s="40">
        <f>G837+G841</f>
        <v>8620.9</v>
      </c>
      <c r="H836" s="40">
        <f t="shared" ref="G836:K839" si="227">H837</f>
        <v>489.1</v>
      </c>
      <c r="I836" s="40">
        <f>I837+I841+I845+I852</f>
        <v>15349.43585</v>
      </c>
      <c r="J836" s="40">
        <f>J837+J841+J845</f>
        <v>0</v>
      </c>
      <c r="K836" s="40">
        <f>K837+K841+K845</f>
        <v>0</v>
      </c>
    </row>
    <row r="837" spans="1:14" ht="30" x14ac:dyDescent="0.25">
      <c r="A837" s="29" t="s">
        <v>353</v>
      </c>
      <c r="B837" s="37">
        <v>1400</v>
      </c>
      <c r="C837" s="37">
        <v>1403</v>
      </c>
      <c r="D837" s="35">
        <v>9000090930</v>
      </c>
      <c r="E837" s="33"/>
      <c r="F837" s="33"/>
      <c r="G837" s="40">
        <f t="shared" si="227"/>
        <v>8370.9</v>
      </c>
      <c r="H837" s="40">
        <f t="shared" si="227"/>
        <v>489.1</v>
      </c>
      <c r="I837" s="40">
        <f t="shared" si="227"/>
        <v>15314.6</v>
      </c>
      <c r="J837" s="40">
        <f t="shared" si="227"/>
        <v>0</v>
      </c>
      <c r="K837" s="40">
        <f t="shared" si="227"/>
        <v>0</v>
      </c>
    </row>
    <row r="838" spans="1:14" x14ac:dyDescent="0.25">
      <c r="A838" s="6" t="s">
        <v>27</v>
      </c>
      <c r="B838" s="37">
        <v>1400</v>
      </c>
      <c r="C838" s="37">
        <v>1403</v>
      </c>
      <c r="D838" s="35">
        <v>9000090930</v>
      </c>
      <c r="E838" s="35">
        <v>500</v>
      </c>
      <c r="F838" s="33"/>
      <c r="G838" s="40">
        <f t="shared" si="227"/>
        <v>8370.9</v>
      </c>
      <c r="H838" s="40">
        <f t="shared" si="227"/>
        <v>489.1</v>
      </c>
      <c r="I838" s="40">
        <f t="shared" si="227"/>
        <v>15314.6</v>
      </c>
      <c r="J838" s="40">
        <f t="shared" si="227"/>
        <v>0</v>
      </c>
      <c r="K838" s="40">
        <f t="shared" si="227"/>
        <v>0</v>
      </c>
    </row>
    <row r="839" spans="1:14" x14ac:dyDescent="0.25">
      <c r="A839" s="6" t="s">
        <v>35</v>
      </c>
      <c r="B839" s="37">
        <v>1400</v>
      </c>
      <c r="C839" s="37">
        <v>1403</v>
      </c>
      <c r="D839" s="35">
        <v>9000090930</v>
      </c>
      <c r="E839" s="35">
        <v>540</v>
      </c>
      <c r="F839" s="33"/>
      <c r="G839" s="40">
        <f t="shared" si="227"/>
        <v>8370.9</v>
      </c>
      <c r="H839" s="40">
        <f t="shared" si="227"/>
        <v>489.1</v>
      </c>
      <c r="I839" s="40">
        <f t="shared" si="227"/>
        <v>15314.6</v>
      </c>
      <c r="J839" s="40">
        <f t="shared" si="227"/>
        <v>0</v>
      </c>
      <c r="K839" s="40">
        <f t="shared" si="227"/>
        <v>0</v>
      </c>
    </row>
    <row r="840" spans="1:14" x14ac:dyDescent="0.25">
      <c r="A840" s="7" t="s">
        <v>8</v>
      </c>
      <c r="B840" s="37">
        <v>1400</v>
      </c>
      <c r="C840" s="37">
        <v>1403</v>
      </c>
      <c r="D840" s="35">
        <v>9000090930</v>
      </c>
      <c r="E840" s="35">
        <v>540</v>
      </c>
      <c r="F840" s="35">
        <v>1</v>
      </c>
      <c r="G840" s="40">
        <v>8370.9</v>
      </c>
      <c r="H840" s="40">
        <v>489.1</v>
      </c>
      <c r="I840" s="40">
        <v>15314.6</v>
      </c>
      <c r="J840" s="40">
        <v>0</v>
      </c>
      <c r="K840" s="40">
        <v>0</v>
      </c>
    </row>
    <row r="841" spans="1:14" ht="30" hidden="1" x14ac:dyDescent="0.25">
      <c r="A841" s="23" t="s">
        <v>337</v>
      </c>
      <c r="B841" s="37">
        <v>1400</v>
      </c>
      <c r="C841" s="37">
        <v>1403</v>
      </c>
      <c r="D841" s="35">
        <v>9000072650</v>
      </c>
      <c r="E841" s="35"/>
      <c r="F841" s="35"/>
      <c r="G841" s="40">
        <f>G842</f>
        <v>250</v>
      </c>
      <c r="H841" s="40"/>
      <c r="I841" s="40">
        <f t="shared" ref="I841:K843" si="228">I842</f>
        <v>0</v>
      </c>
      <c r="J841" s="40">
        <f t="shared" si="228"/>
        <v>0</v>
      </c>
      <c r="K841" s="40">
        <f t="shared" si="228"/>
        <v>0</v>
      </c>
    </row>
    <row r="842" spans="1:14" ht="17.25" hidden="1" customHeight="1" x14ac:dyDescent="0.25">
      <c r="A842" s="6" t="s">
        <v>27</v>
      </c>
      <c r="B842" s="37">
        <v>1400</v>
      </c>
      <c r="C842" s="37">
        <v>1403</v>
      </c>
      <c r="D842" s="35">
        <v>9000072650</v>
      </c>
      <c r="E842" s="35">
        <v>500</v>
      </c>
      <c r="F842" s="33"/>
      <c r="G842" s="40">
        <f>G843</f>
        <v>250</v>
      </c>
      <c r="H842" s="40">
        <f>H843</f>
        <v>24825.955620000001</v>
      </c>
      <c r="I842" s="40">
        <f t="shared" si="228"/>
        <v>0</v>
      </c>
      <c r="J842" s="40">
        <f t="shared" si="228"/>
        <v>0</v>
      </c>
      <c r="K842" s="40">
        <f t="shared" si="228"/>
        <v>0</v>
      </c>
    </row>
    <row r="843" spans="1:14" ht="15" hidden="1" customHeight="1" x14ac:dyDescent="0.25">
      <c r="A843" s="6" t="s">
        <v>35</v>
      </c>
      <c r="B843" s="37">
        <v>1400</v>
      </c>
      <c r="C843" s="37">
        <v>1403</v>
      </c>
      <c r="D843" s="35">
        <v>9000072650</v>
      </c>
      <c r="E843" s="35">
        <v>540</v>
      </c>
      <c r="F843" s="33"/>
      <c r="G843" s="40">
        <f>G844</f>
        <v>250</v>
      </c>
      <c r="H843" s="40">
        <f>H844</f>
        <v>24825.955620000001</v>
      </c>
      <c r="I843" s="40">
        <f t="shared" si="228"/>
        <v>0</v>
      </c>
      <c r="J843" s="40">
        <f t="shared" si="228"/>
        <v>0</v>
      </c>
      <c r="K843" s="40">
        <f t="shared" si="228"/>
        <v>0</v>
      </c>
    </row>
    <row r="844" spans="1:14" ht="15" hidden="1" customHeight="1" x14ac:dyDescent="0.25">
      <c r="A844" s="7" t="s">
        <v>9</v>
      </c>
      <c r="B844" s="37">
        <v>1400</v>
      </c>
      <c r="C844" s="37">
        <v>1403</v>
      </c>
      <c r="D844" s="35">
        <v>9000072650</v>
      </c>
      <c r="E844" s="35">
        <v>540</v>
      </c>
      <c r="F844" s="35">
        <v>2</v>
      </c>
      <c r="G844" s="40">
        <v>250</v>
      </c>
      <c r="H844" s="40">
        <v>24825.955620000001</v>
      </c>
      <c r="I844" s="40"/>
      <c r="J844" s="40"/>
      <c r="K844" s="40"/>
    </row>
    <row r="845" spans="1:14" ht="62.25" hidden="1" customHeight="1" x14ac:dyDescent="0.25">
      <c r="A845" s="267" t="s">
        <v>530</v>
      </c>
      <c r="B845" s="37">
        <v>1400</v>
      </c>
      <c r="C845" s="37">
        <v>1403</v>
      </c>
      <c r="D845" s="35">
        <v>9000074920</v>
      </c>
      <c r="E845" s="33"/>
      <c r="F845" s="33"/>
      <c r="G845" s="40">
        <f t="shared" ref="G845:K847" si="229">G846</f>
        <v>587.1</v>
      </c>
      <c r="H845" s="235">
        <f>I845-J845</f>
        <v>0</v>
      </c>
      <c r="I845" s="40">
        <f t="shared" si="229"/>
        <v>0</v>
      </c>
      <c r="J845" s="40">
        <f t="shared" si="229"/>
        <v>0</v>
      </c>
      <c r="K845" s="40">
        <f t="shared" si="229"/>
        <v>0</v>
      </c>
      <c r="M845" s="42"/>
      <c r="N845" s="42"/>
    </row>
    <row r="846" spans="1:14" hidden="1" x14ac:dyDescent="0.25">
      <c r="A846" s="258" t="s">
        <v>34</v>
      </c>
      <c r="B846" s="37">
        <v>1400</v>
      </c>
      <c r="C846" s="37">
        <v>1403</v>
      </c>
      <c r="D846" s="35">
        <v>9000074920</v>
      </c>
      <c r="E846" s="35">
        <v>500</v>
      </c>
      <c r="F846" s="33"/>
      <c r="G846" s="40">
        <f t="shared" si="229"/>
        <v>587.1</v>
      </c>
      <c r="H846" s="235">
        <f>I846-J846</f>
        <v>0</v>
      </c>
      <c r="I846" s="40">
        <f t="shared" si="229"/>
        <v>0</v>
      </c>
      <c r="J846" s="40">
        <f t="shared" si="229"/>
        <v>0</v>
      </c>
      <c r="K846" s="40">
        <f t="shared" si="229"/>
        <v>0</v>
      </c>
      <c r="M846" s="42"/>
      <c r="N846" s="42"/>
    </row>
    <row r="847" spans="1:14" hidden="1" x14ac:dyDescent="0.25">
      <c r="A847" s="258" t="s">
        <v>27</v>
      </c>
      <c r="B847" s="37">
        <v>1400</v>
      </c>
      <c r="C847" s="37">
        <v>1403</v>
      </c>
      <c r="D847" s="35">
        <v>9000074920</v>
      </c>
      <c r="E847" s="35">
        <v>540</v>
      </c>
      <c r="F847" s="33"/>
      <c r="G847" s="40">
        <f t="shared" si="229"/>
        <v>587.1</v>
      </c>
      <c r="H847" s="235">
        <f>I847-J847</f>
        <v>0</v>
      </c>
      <c r="I847" s="40">
        <f t="shared" si="229"/>
        <v>0</v>
      </c>
      <c r="J847" s="40">
        <f t="shared" si="229"/>
        <v>0</v>
      </c>
      <c r="K847" s="40">
        <f t="shared" si="229"/>
        <v>0</v>
      </c>
      <c r="M847" s="42"/>
      <c r="N847" s="42"/>
    </row>
    <row r="848" spans="1:14" hidden="1" x14ac:dyDescent="0.25">
      <c r="A848" s="259" t="s">
        <v>9</v>
      </c>
      <c r="B848" s="37">
        <v>1400</v>
      </c>
      <c r="C848" s="37">
        <v>1403</v>
      </c>
      <c r="D848" s="35">
        <v>9000074920</v>
      </c>
      <c r="E848" s="35">
        <v>540</v>
      </c>
      <c r="F848" s="35">
        <v>2</v>
      </c>
      <c r="G848" s="40">
        <v>587.1</v>
      </c>
      <c r="H848" s="235">
        <f>I848-J848</f>
        <v>0</v>
      </c>
      <c r="I848" s="40">
        <v>0</v>
      </c>
      <c r="J848" s="40">
        <v>0</v>
      </c>
      <c r="K848" s="40">
        <v>0</v>
      </c>
      <c r="M848" s="42"/>
      <c r="N848" s="42"/>
    </row>
    <row r="849" spans="1:14" ht="30" x14ac:dyDescent="0.25">
      <c r="A849" s="29" t="s">
        <v>614</v>
      </c>
      <c r="B849" s="37">
        <v>1400</v>
      </c>
      <c r="C849" s="37">
        <v>1403</v>
      </c>
      <c r="D849" s="35">
        <v>9000090950</v>
      </c>
      <c r="E849" s="33"/>
      <c r="F849" s="33"/>
      <c r="G849" s="40">
        <f t="shared" ref="G849:K851" si="230">G850</f>
        <v>587.1</v>
      </c>
      <c r="H849" s="323">
        <f t="shared" ref="H849:H852" si="231">I849-J849</f>
        <v>34.835850000000001</v>
      </c>
      <c r="I849" s="40">
        <f t="shared" si="230"/>
        <v>34.835850000000001</v>
      </c>
      <c r="J849" s="40">
        <f t="shared" si="230"/>
        <v>0</v>
      </c>
      <c r="K849" s="40">
        <f t="shared" si="230"/>
        <v>0</v>
      </c>
      <c r="M849" s="42"/>
      <c r="N849" s="42"/>
    </row>
    <row r="850" spans="1:14" x14ac:dyDescent="0.25">
      <c r="A850" s="6" t="s">
        <v>27</v>
      </c>
      <c r="B850" s="37">
        <v>1400</v>
      </c>
      <c r="C850" s="37">
        <v>1403</v>
      </c>
      <c r="D850" s="35">
        <v>9000090950</v>
      </c>
      <c r="E850" s="35">
        <v>500</v>
      </c>
      <c r="F850" s="33"/>
      <c r="G850" s="40">
        <f t="shared" si="230"/>
        <v>587.1</v>
      </c>
      <c r="H850" s="323">
        <f t="shared" si="231"/>
        <v>34.835850000000001</v>
      </c>
      <c r="I850" s="40">
        <f t="shared" si="230"/>
        <v>34.835850000000001</v>
      </c>
      <c r="J850" s="40">
        <f t="shared" si="230"/>
        <v>0</v>
      </c>
      <c r="K850" s="40">
        <f t="shared" si="230"/>
        <v>0</v>
      </c>
      <c r="M850" s="42"/>
      <c r="N850" s="42"/>
    </row>
    <row r="851" spans="1:14" x14ac:dyDescent="0.25">
      <c r="A851" s="6" t="s">
        <v>35</v>
      </c>
      <c r="B851" s="37">
        <v>1400</v>
      </c>
      <c r="C851" s="37">
        <v>1403</v>
      </c>
      <c r="D851" s="35">
        <v>9000090950</v>
      </c>
      <c r="E851" s="35">
        <v>540</v>
      </c>
      <c r="F851" s="33"/>
      <c r="G851" s="40">
        <f t="shared" si="230"/>
        <v>587.1</v>
      </c>
      <c r="H851" s="323">
        <f t="shared" si="231"/>
        <v>34.835850000000001</v>
      </c>
      <c r="I851" s="40">
        <f t="shared" si="230"/>
        <v>34.835850000000001</v>
      </c>
      <c r="J851" s="40">
        <f t="shared" si="230"/>
        <v>0</v>
      </c>
      <c r="K851" s="40">
        <f t="shared" si="230"/>
        <v>0</v>
      </c>
      <c r="M851" s="42"/>
      <c r="N851" s="42"/>
    </row>
    <row r="852" spans="1:14" s="110" customFormat="1" x14ac:dyDescent="0.25">
      <c r="A852" s="166" t="s">
        <v>8</v>
      </c>
      <c r="B852" s="36">
        <v>1400</v>
      </c>
      <c r="C852" s="36">
        <v>1403</v>
      </c>
      <c r="D852" s="35">
        <v>9000090950</v>
      </c>
      <c r="E852" s="33">
        <v>540</v>
      </c>
      <c r="F852" s="33">
        <v>1</v>
      </c>
      <c r="G852" s="108">
        <v>587.1</v>
      </c>
      <c r="H852" s="324">
        <f t="shared" si="231"/>
        <v>34.835850000000001</v>
      </c>
      <c r="I852" s="108">
        <v>34.835850000000001</v>
      </c>
      <c r="J852" s="108"/>
      <c r="K852" s="108"/>
      <c r="M852" s="109"/>
      <c r="N852" s="109"/>
    </row>
    <row r="853" spans="1:14" s="72" customFormat="1" ht="14.25" x14ac:dyDescent="0.2">
      <c r="A853" s="268" t="s">
        <v>218</v>
      </c>
      <c r="B853" s="94">
        <v>9900</v>
      </c>
      <c r="C853" s="94"/>
      <c r="D853" s="94"/>
      <c r="E853" s="269"/>
      <c r="F853" s="68"/>
      <c r="G853" s="270"/>
      <c r="H853" s="270"/>
      <c r="I853" s="270"/>
      <c r="J853" s="270">
        <f t="shared" ref="J853:K859" si="232">J854</f>
        <v>6610</v>
      </c>
      <c r="K853" s="270">
        <f t="shared" si="232"/>
        <v>13910</v>
      </c>
    </row>
    <row r="854" spans="1:14" s="72" customFormat="1" ht="14.25" x14ac:dyDescent="0.2">
      <c r="A854" s="268" t="s">
        <v>8</v>
      </c>
      <c r="B854" s="94">
        <v>1</v>
      </c>
      <c r="C854" s="94"/>
      <c r="D854" s="94"/>
      <c r="E854" s="269"/>
      <c r="F854" s="68"/>
      <c r="G854" s="270"/>
      <c r="H854" s="270"/>
      <c r="I854" s="270"/>
      <c r="J854" s="270">
        <f t="shared" si="232"/>
        <v>6610</v>
      </c>
      <c r="K854" s="270">
        <f t="shared" si="232"/>
        <v>13910</v>
      </c>
    </row>
    <row r="855" spans="1:14" s="54" customFormat="1" x14ac:dyDescent="0.25">
      <c r="A855" s="258" t="s">
        <v>218</v>
      </c>
      <c r="B855" s="35">
        <v>9900</v>
      </c>
      <c r="C855" s="35">
        <v>9999</v>
      </c>
      <c r="D855" s="35"/>
      <c r="E855" s="271"/>
      <c r="F855" s="32"/>
      <c r="G855" s="61"/>
      <c r="H855" s="61"/>
      <c r="I855" s="61"/>
      <c r="J855" s="61">
        <f t="shared" si="232"/>
        <v>6610</v>
      </c>
      <c r="K855" s="61">
        <f t="shared" si="232"/>
        <v>13910</v>
      </c>
    </row>
    <row r="856" spans="1:14" s="54" customFormat="1" x14ac:dyDescent="0.25">
      <c r="A856" s="258" t="s">
        <v>16</v>
      </c>
      <c r="B856" s="35">
        <v>9900</v>
      </c>
      <c r="C856" s="35">
        <v>9999</v>
      </c>
      <c r="D856" s="35">
        <v>9000000000</v>
      </c>
      <c r="E856" s="271"/>
      <c r="F856" s="32"/>
      <c r="G856" s="61"/>
      <c r="H856" s="61"/>
      <c r="I856" s="61"/>
      <c r="J856" s="61">
        <f t="shared" si="232"/>
        <v>6610</v>
      </c>
      <c r="K856" s="61">
        <f t="shared" si="232"/>
        <v>13910</v>
      </c>
    </row>
    <row r="857" spans="1:14" s="54" customFormat="1" x14ac:dyDescent="0.25">
      <c r="A857" s="258" t="s">
        <v>219</v>
      </c>
      <c r="B857" s="35">
        <v>9900</v>
      </c>
      <c r="C857" s="35">
        <v>9999</v>
      </c>
      <c r="D857" s="35">
        <v>9000099990</v>
      </c>
      <c r="E857" s="271"/>
      <c r="F857" s="32"/>
      <c r="G857" s="61"/>
      <c r="H857" s="61"/>
      <c r="I857" s="61"/>
      <c r="J857" s="61">
        <f t="shared" si="232"/>
        <v>6610</v>
      </c>
      <c r="K857" s="61">
        <f t="shared" si="232"/>
        <v>13910</v>
      </c>
    </row>
    <row r="858" spans="1:14" s="54" customFormat="1" x14ac:dyDescent="0.25">
      <c r="A858" s="258" t="s">
        <v>21</v>
      </c>
      <c r="B858" s="35">
        <v>9900</v>
      </c>
      <c r="C858" s="35">
        <v>9999</v>
      </c>
      <c r="D858" s="35">
        <v>9000099990</v>
      </c>
      <c r="E858" s="271">
        <v>800</v>
      </c>
      <c r="F858" s="32"/>
      <c r="G858" s="61"/>
      <c r="H858" s="61"/>
      <c r="I858" s="61"/>
      <c r="J858" s="61">
        <f t="shared" si="232"/>
        <v>6610</v>
      </c>
      <c r="K858" s="61">
        <f t="shared" si="232"/>
        <v>13910</v>
      </c>
    </row>
    <row r="859" spans="1:14" s="54" customFormat="1" x14ac:dyDescent="0.25">
      <c r="A859" s="258" t="s">
        <v>68</v>
      </c>
      <c r="B859" s="35">
        <v>9900</v>
      </c>
      <c r="C859" s="35">
        <v>9999</v>
      </c>
      <c r="D859" s="35">
        <v>9000099990</v>
      </c>
      <c r="E859" s="271">
        <v>870</v>
      </c>
      <c r="F859" s="32"/>
      <c r="G859" s="61"/>
      <c r="H859" s="61"/>
      <c r="I859" s="61"/>
      <c r="J859" s="61">
        <f t="shared" si="232"/>
        <v>6610</v>
      </c>
      <c r="K859" s="61">
        <f t="shared" si="232"/>
        <v>13910</v>
      </c>
    </row>
    <row r="860" spans="1:14" s="54" customFormat="1" ht="18" customHeight="1" x14ac:dyDescent="0.25">
      <c r="A860" s="259" t="s">
        <v>8</v>
      </c>
      <c r="B860" s="35">
        <v>9900</v>
      </c>
      <c r="C860" s="35">
        <v>9999</v>
      </c>
      <c r="D860" s="35">
        <v>9000099990</v>
      </c>
      <c r="E860" s="271">
        <v>870</v>
      </c>
      <c r="F860" s="32">
        <v>1</v>
      </c>
      <c r="G860" s="61"/>
      <c r="H860" s="61"/>
      <c r="I860" s="61"/>
      <c r="J860" s="61">
        <v>6610</v>
      </c>
      <c r="K860" s="61">
        <v>13910</v>
      </c>
    </row>
    <row r="861" spans="1:14" s="54" customFormat="1" x14ac:dyDescent="0.25">
      <c r="B861" s="55"/>
      <c r="C861" s="55"/>
      <c r="D861" s="56"/>
      <c r="E861" s="56"/>
      <c r="F861" s="56"/>
      <c r="G861" s="57"/>
      <c r="H861" s="57"/>
      <c r="I861" s="57"/>
      <c r="J861" s="57"/>
      <c r="K861" s="57"/>
    </row>
    <row r="862" spans="1:14" s="54" customFormat="1" x14ac:dyDescent="0.25">
      <c r="B862" s="55"/>
      <c r="C862" s="55"/>
      <c r="D862" s="56"/>
      <c r="E862" s="56"/>
      <c r="F862" s="56"/>
      <c r="G862" s="57"/>
      <c r="H862" s="57"/>
      <c r="I862" s="57"/>
      <c r="J862" s="57"/>
      <c r="K862" s="57"/>
    </row>
    <row r="863" spans="1:14" s="54" customFormat="1" x14ac:dyDescent="0.25">
      <c r="B863" s="55"/>
      <c r="C863" s="55"/>
      <c r="D863" s="56"/>
      <c r="E863" s="56"/>
      <c r="F863" s="56"/>
      <c r="G863" s="57"/>
      <c r="H863" s="57"/>
      <c r="I863" s="57"/>
      <c r="J863" s="57"/>
      <c r="K863" s="57"/>
    </row>
    <row r="864" spans="1:14" s="54" customFormat="1" x14ac:dyDescent="0.25">
      <c r="B864" s="55"/>
      <c r="C864" s="55"/>
      <c r="D864" s="56"/>
      <c r="E864" s="56"/>
      <c r="F864" s="56"/>
      <c r="G864" s="57"/>
      <c r="H864" s="57"/>
      <c r="I864" s="57"/>
      <c r="J864" s="57"/>
      <c r="K864" s="57"/>
    </row>
    <row r="865" spans="2:11" s="54" customFormat="1" x14ac:dyDescent="0.25">
      <c r="B865" s="55"/>
      <c r="C865" s="55"/>
      <c r="D865" s="56"/>
      <c r="E865" s="56"/>
      <c r="F865" s="56"/>
      <c r="G865" s="57"/>
      <c r="H865" s="57"/>
      <c r="I865" s="57"/>
      <c r="J865" s="57"/>
      <c r="K865" s="57"/>
    </row>
    <row r="866" spans="2:11" s="54" customFormat="1" x14ac:dyDescent="0.25">
      <c r="B866" s="55"/>
      <c r="C866" s="55"/>
      <c r="D866" s="56"/>
      <c r="E866" s="56"/>
      <c r="F866" s="56"/>
      <c r="G866" s="57"/>
      <c r="H866" s="57"/>
      <c r="I866" s="57"/>
      <c r="J866" s="57"/>
      <c r="K866" s="57"/>
    </row>
    <row r="867" spans="2:11" s="54" customFormat="1" x14ac:dyDescent="0.25">
      <c r="B867" s="55"/>
      <c r="C867" s="55"/>
      <c r="D867" s="56"/>
      <c r="E867" s="56"/>
      <c r="F867" s="56"/>
      <c r="G867" s="57"/>
      <c r="H867" s="57"/>
      <c r="I867" s="57"/>
      <c r="J867" s="57"/>
      <c r="K867" s="57"/>
    </row>
    <row r="868" spans="2:11" s="54" customFormat="1" x14ac:dyDescent="0.25">
      <c r="B868" s="55"/>
      <c r="C868" s="55"/>
      <c r="D868" s="56"/>
      <c r="E868" s="56"/>
      <c r="F868" s="56"/>
      <c r="G868" s="57"/>
      <c r="H868" s="57"/>
      <c r="I868" s="57"/>
      <c r="J868" s="57"/>
      <c r="K868" s="57"/>
    </row>
    <row r="869" spans="2:11" s="54" customFormat="1" x14ac:dyDescent="0.25">
      <c r="B869" s="55"/>
      <c r="C869" s="55"/>
      <c r="D869" s="56"/>
      <c r="E869" s="56"/>
      <c r="F869" s="56"/>
      <c r="G869" s="57"/>
      <c r="H869" s="57"/>
      <c r="I869" s="57"/>
      <c r="J869" s="57"/>
      <c r="K869" s="57"/>
    </row>
    <row r="870" spans="2:11" s="54" customFormat="1" x14ac:dyDescent="0.25">
      <c r="B870" s="55"/>
      <c r="C870" s="55"/>
      <c r="D870" s="56"/>
      <c r="E870" s="56"/>
      <c r="F870" s="56"/>
      <c r="G870" s="57"/>
      <c r="H870" s="57"/>
      <c r="I870" s="57"/>
      <c r="J870" s="57"/>
      <c r="K870" s="57"/>
    </row>
    <row r="871" spans="2:11" s="54" customFormat="1" x14ac:dyDescent="0.25">
      <c r="B871" s="55"/>
      <c r="C871" s="55"/>
      <c r="D871" s="56"/>
      <c r="E871" s="56"/>
      <c r="F871" s="56"/>
      <c r="G871" s="57"/>
      <c r="H871" s="57"/>
      <c r="I871" s="57"/>
      <c r="J871" s="57"/>
      <c r="K871" s="57"/>
    </row>
    <row r="872" spans="2:11" s="54" customFormat="1" x14ac:dyDescent="0.25">
      <c r="B872" s="55"/>
      <c r="C872" s="55"/>
      <c r="D872" s="56"/>
      <c r="E872" s="56"/>
      <c r="F872" s="56"/>
      <c r="G872" s="57"/>
      <c r="H872" s="57"/>
      <c r="I872" s="57"/>
      <c r="J872" s="57"/>
      <c r="K872" s="57"/>
    </row>
    <row r="873" spans="2:11" s="54" customFormat="1" x14ac:dyDescent="0.25">
      <c r="B873" s="55"/>
      <c r="C873" s="55"/>
      <c r="D873" s="56"/>
      <c r="E873" s="56"/>
      <c r="F873" s="56"/>
      <c r="G873" s="57"/>
      <c r="H873" s="57"/>
      <c r="I873" s="57"/>
      <c r="J873" s="57"/>
      <c r="K873" s="57"/>
    </row>
    <row r="874" spans="2:11" s="54" customFormat="1" x14ac:dyDescent="0.25">
      <c r="B874" s="55"/>
      <c r="C874" s="55"/>
      <c r="D874" s="56"/>
      <c r="E874" s="56"/>
      <c r="F874" s="56"/>
      <c r="G874" s="57"/>
      <c r="H874" s="57"/>
      <c r="I874" s="57"/>
      <c r="J874" s="57"/>
      <c r="K874" s="57"/>
    </row>
    <row r="875" spans="2:11" s="54" customFormat="1" x14ac:dyDescent="0.25">
      <c r="B875" s="55"/>
      <c r="C875" s="55"/>
      <c r="D875" s="56"/>
      <c r="E875" s="56"/>
      <c r="F875" s="56"/>
      <c r="G875" s="57"/>
      <c r="H875" s="57"/>
      <c r="I875" s="57"/>
      <c r="J875" s="57"/>
      <c r="K875" s="57"/>
    </row>
    <row r="876" spans="2:11" s="54" customFormat="1" x14ac:dyDescent="0.25">
      <c r="B876" s="55"/>
      <c r="C876" s="55"/>
      <c r="D876" s="56"/>
      <c r="E876" s="56"/>
      <c r="F876" s="56"/>
      <c r="G876" s="57"/>
      <c r="H876" s="57"/>
      <c r="I876" s="57"/>
      <c r="J876" s="57"/>
      <c r="K876" s="57"/>
    </row>
    <row r="877" spans="2:11" s="54" customFormat="1" x14ac:dyDescent="0.25">
      <c r="B877" s="55"/>
      <c r="C877" s="55"/>
      <c r="D877" s="56"/>
      <c r="E877" s="56"/>
      <c r="F877" s="56"/>
      <c r="G877" s="57"/>
      <c r="H877" s="57"/>
      <c r="I877" s="57"/>
      <c r="J877" s="57"/>
      <c r="K877" s="57"/>
    </row>
    <row r="878" spans="2:11" s="54" customFormat="1" x14ac:dyDescent="0.25">
      <c r="B878" s="56"/>
      <c r="C878" s="56"/>
      <c r="D878" s="56"/>
      <c r="E878" s="56"/>
      <c r="F878" s="56"/>
      <c r="G878" s="57"/>
      <c r="H878" s="56"/>
      <c r="I878" s="57"/>
      <c r="J878" s="57"/>
      <c r="K878" s="57"/>
    </row>
    <row r="879" spans="2:11" s="54" customFormat="1" x14ac:dyDescent="0.25">
      <c r="B879" s="56"/>
      <c r="C879" s="56"/>
      <c r="D879" s="56"/>
      <c r="E879" s="56"/>
      <c r="F879" s="56"/>
      <c r="G879" s="57"/>
      <c r="H879" s="56"/>
      <c r="I879" s="57"/>
      <c r="J879" s="57"/>
      <c r="K879" s="57"/>
    </row>
    <row r="880" spans="2:11" s="54" customFormat="1" x14ac:dyDescent="0.25">
      <c r="B880" s="56"/>
      <c r="C880" s="56"/>
      <c r="D880" s="56"/>
      <c r="E880" s="56"/>
      <c r="F880" s="56"/>
      <c r="G880" s="57"/>
      <c r="H880" s="56"/>
      <c r="I880" s="57"/>
      <c r="J880" s="57"/>
      <c r="K880" s="57"/>
    </row>
    <row r="881" spans="2:11" s="54" customFormat="1" x14ac:dyDescent="0.25">
      <c r="B881" s="56"/>
      <c r="C881" s="56"/>
      <c r="D881" s="56"/>
      <c r="E881" s="56"/>
      <c r="F881" s="56"/>
      <c r="G881" s="57"/>
      <c r="H881" s="56"/>
      <c r="I881" s="57"/>
      <c r="J881" s="57"/>
      <c r="K881" s="57"/>
    </row>
    <row r="882" spans="2:11" s="54" customFormat="1" x14ac:dyDescent="0.25">
      <c r="B882" s="56"/>
      <c r="C882" s="56"/>
      <c r="D882" s="56"/>
      <c r="E882" s="56"/>
      <c r="F882" s="56"/>
      <c r="G882" s="57"/>
      <c r="H882" s="56"/>
      <c r="I882" s="57"/>
      <c r="J882" s="57"/>
      <c r="K882" s="57"/>
    </row>
    <row r="883" spans="2:11" s="54" customFormat="1" x14ac:dyDescent="0.25">
      <c r="B883" s="56"/>
      <c r="C883" s="56"/>
      <c r="D883" s="56"/>
      <c r="E883" s="56"/>
      <c r="F883" s="56"/>
      <c r="G883" s="57"/>
      <c r="H883" s="56"/>
      <c r="I883" s="57"/>
      <c r="J883" s="57"/>
      <c r="K883" s="57"/>
    </row>
    <row r="884" spans="2:11" s="54" customFormat="1" x14ac:dyDescent="0.25">
      <c r="B884" s="56"/>
      <c r="C884" s="56"/>
      <c r="D884" s="56"/>
      <c r="E884" s="56"/>
      <c r="F884" s="56"/>
      <c r="G884" s="57"/>
      <c r="H884" s="56"/>
      <c r="I884" s="57"/>
      <c r="J884" s="57"/>
      <c r="K884" s="57"/>
    </row>
    <row r="885" spans="2:11" s="54" customFormat="1" x14ac:dyDescent="0.25">
      <c r="B885" s="56"/>
      <c r="C885" s="56"/>
      <c r="D885" s="56"/>
      <c r="E885" s="56"/>
      <c r="F885" s="56"/>
      <c r="G885" s="57"/>
      <c r="H885" s="56"/>
      <c r="I885" s="57"/>
      <c r="J885" s="57"/>
      <c r="K885" s="57"/>
    </row>
    <row r="886" spans="2:11" s="54" customFormat="1" x14ac:dyDescent="0.25">
      <c r="B886" s="56"/>
      <c r="C886" s="56"/>
      <c r="D886" s="56"/>
      <c r="E886" s="56"/>
      <c r="F886" s="56"/>
      <c r="G886" s="57"/>
      <c r="H886" s="56"/>
      <c r="I886" s="57"/>
      <c r="J886" s="57"/>
      <c r="K886" s="57"/>
    </row>
    <row r="887" spans="2:11" s="54" customFormat="1" x14ac:dyDescent="0.25">
      <c r="B887" s="56"/>
      <c r="C887" s="56"/>
      <c r="D887" s="56"/>
      <c r="E887" s="56"/>
      <c r="F887" s="56"/>
      <c r="G887" s="57"/>
      <c r="H887" s="56"/>
      <c r="I887" s="57"/>
      <c r="J887" s="57"/>
      <c r="K887" s="57"/>
    </row>
    <row r="888" spans="2:11" s="54" customFormat="1" x14ac:dyDescent="0.25">
      <c r="B888" s="56"/>
      <c r="C888" s="56"/>
      <c r="D888" s="56"/>
      <c r="E888" s="56"/>
      <c r="F888" s="56"/>
      <c r="G888" s="57"/>
      <c r="H888" s="56"/>
      <c r="I888" s="57"/>
      <c r="J888" s="57"/>
      <c r="K888" s="57"/>
    </row>
    <row r="889" spans="2:11" s="54" customFormat="1" x14ac:dyDescent="0.25">
      <c r="B889" s="56"/>
      <c r="C889" s="56"/>
      <c r="D889" s="56"/>
      <c r="E889" s="56"/>
      <c r="F889" s="56"/>
      <c r="G889" s="57"/>
      <c r="H889" s="56"/>
      <c r="I889" s="57"/>
      <c r="J889" s="57"/>
      <c r="K889" s="57"/>
    </row>
    <row r="890" spans="2:11" s="54" customFormat="1" x14ac:dyDescent="0.25">
      <c r="B890" s="56"/>
      <c r="C890" s="56"/>
      <c r="D890" s="56"/>
      <c r="E890" s="56"/>
      <c r="F890" s="56"/>
      <c r="G890" s="57"/>
      <c r="H890" s="56"/>
      <c r="I890" s="57"/>
      <c r="J890" s="57"/>
      <c r="K890" s="57"/>
    </row>
    <row r="891" spans="2:11" s="54" customFormat="1" x14ac:dyDescent="0.25">
      <c r="B891" s="56"/>
      <c r="C891" s="56"/>
      <c r="D891" s="56"/>
      <c r="E891" s="56"/>
      <c r="F891" s="56"/>
      <c r="G891" s="57"/>
      <c r="H891" s="56"/>
      <c r="I891" s="57"/>
      <c r="J891" s="57"/>
      <c r="K891" s="57"/>
    </row>
    <row r="892" spans="2:11" s="54" customFormat="1" x14ac:dyDescent="0.25">
      <c r="B892" s="56"/>
      <c r="C892" s="56"/>
      <c r="D892" s="56"/>
      <c r="E892" s="56"/>
      <c r="F892" s="56"/>
      <c r="G892" s="57"/>
      <c r="H892" s="56"/>
      <c r="I892" s="57"/>
      <c r="J892" s="57"/>
      <c r="K892" s="57"/>
    </row>
    <row r="893" spans="2:11" s="54" customFormat="1" x14ac:dyDescent="0.25">
      <c r="B893" s="56"/>
      <c r="C893" s="56"/>
      <c r="D893" s="56"/>
      <c r="E893" s="56"/>
      <c r="F893" s="56"/>
      <c r="G893" s="57"/>
      <c r="H893" s="56"/>
      <c r="I893" s="57"/>
      <c r="J893" s="57"/>
      <c r="K893" s="57"/>
    </row>
    <row r="894" spans="2:11" s="54" customFormat="1" x14ac:dyDescent="0.25">
      <c r="B894" s="56"/>
      <c r="C894" s="56"/>
      <c r="D894" s="56"/>
      <c r="E894" s="56"/>
      <c r="F894" s="56"/>
      <c r="G894" s="57"/>
      <c r="H894" s="56"/>
      <c r="I894" s="57"/>
      <c r="J894" s="57"/>
      <c r="K894" s="57"/>
    </row>
    <row r="895" spans="2:11" s="54" customFormat="1" x14ac:dyDescent="0.25">
      <c r="B895" s="56"/>
      <c r="C895" s="56"/>
      <c r="D895" s="56"/>
      <c r="E895" s="56"/>
      <c r="F895" s="56"/>
      <c r="G895" s="57"/>
      <c r="H895" s="56"/>
      <c r="I895" s="57"/>
      <c r="J895" s="57"/>
      <c r="K895" s="57"/>
    </row>
    <row r="896" spans="2:11" s="54" customFormat="1" x14ac:dyDescent="0.25">
      <c r="B896" s="56"/>
      <c r="C896" s="56"/>
      <c r="D896" s="56"/>
      <c r="E896" s="56"/>
      <c r="F896" s="56"/>
      <c r="G896" s="57"/>
      <c r="H896" s="56"/>
      <c r="I896" s="57"/>
      <c r="J896" s="57"/>
      <c r="K896" s="57"/>
    </row>
    <row r="897" spans="2:11" s="54" customFormat="1" x14ac:dyDescent="0.25">
      <c r="B897" s="56"/>
      <c r="C897" s="56"/>
      <c r="D897" s="56"/>
      <c r="E897" s="56"/>
      <c r="F897" s="56"/>
      <c r="G897" s="57"/>
      <c r="H897" s="56"/>
      <c r="I897" s="57"/>
      <c r="J897" s="57"/>
      <c r="K897" s="57"/>
    </row>
    <row r="898" spans="2:11" s="54" customFormat="1" x14ac:dyDescent="0.25">
      <c r="B898" s="56"/>
      <c r="C898" s="56"/>
      <c r="D898" s="56"/>
      <c r="E898" s="56"/>
      <c r="F898" s="56"/>
      <c r="G898" s="57"/>
      <c r="H898" s="56"/>
      <c r="I898" s="57"/>
      <c r="J898" s="57"/>
      <c r="K898" s="57"/>
    </row>
    <row r="899" spans="2:11" s="54" customFormat="1" x14ac:dyDescent="0.25">
      <c r="B899" s="56"/>
      <c r="C899" s="56"/>
      <c r="D899" s="56"/>
      <c r="E899" s="56"/>
      <c r="F899" s="56"/>
      <c r="G899" s="57"/>
      <c r="H899" s="56"/>
      <c r="I899" s="57"/>
      <c r="J899" s="57"/>
      <c r="K899" s="57"/>
    </row>
    <row r="900" spans="2:11" s="54" customFormat="1" x14ac:dyDescent="0.25">
      <c r="B900" s="56"/>
      <c r="C900" s="56"/>
      <c r="D900" s="56"/>
      <c r="E900" s="56"/>
      <c r="F900" s="56"/>
      <c r="G900" s="57"/>
      <c r="H900" s="56"/>
      <c r="I900" s="57"/>
      <c r="J900" s="57"/>
      <c r="K900" s="57"/>
    </row>
    <row r="901" spans="2:11" s="54" customFormat="1" x14ac:dyDescent="0.25">
      <c r="B901" s="56"/>
      <c r="C901" s="56"/>
      <c r="D901" s="56"/>
      <c r="E901" s="56"/>
      <c r="F901" s="56"/>
      <c r="G901" s="57"/>
      <c r="H901" s="56"/>
      <c r="I901" s="57"/>
      <c r="J901" s="57"/>
      <c r="K901" s="57"/>
    </row>
    <row r="902" spans="2:11" s="54" customFormat="1" x14ac:dyDescent="0.25">
      <c r="B902" s="56"/>
      <c r="C902" s="56"/>
      <c r="D902" s="56"/>
      <c r="E902" s="56"/>
      <c r="F902" s="56"/>
      <c r="G902" s="57"/>
      <c r="H902" s="56"/>
      <c r="I902" s="57"/>
      <c r="J902" s="57"/>
      <c r="K902" s="57"/>
    </row>
    <row r="903" spans="2:11" s="54" customFormat="1" x14ac:dyDescent="0.25">
      <c r="B903" s="56"/>
      <c r="C903" s="56"/>
      <c r="D903" s="56"/>
      <c r="E903" s="56"/>
      <c r="F903" s="56"/>
      <c r="G903" s="57"/>
      <c r="H903" s="56"/>
      <c r="I903" s="57"/>
      <c r="J903" s="57"/>
      <c r="K903" s="57"/>
    </row>
    <row r="904" spans="2:11" s="54" customFormat="1" x14ac:dyDescent="0.25">
      <c r="B904" s="56"/>
      <c r="C904" s="56"/>
      <c r="D904" s="56"/>
      <c r="E904" s="56"/>
      <c r="F904" s="56"/>
      <c r="G904" s="57"/>
      <c r="H904" s="56"/>
      <c r="I904" s="57"/>
      <c r="J904" s="57"/>
      <c r="K904" s="57"/>
    </row>
    <row r="905" spans="2:11" s="54" customFormat="1" x14ac:dyDescent="0.25">
      <c r="B905" s="56"/>
      <c r="C905" s="56"/>
      <c r="D905" s="56"/>
      <c r="E905" s="56"/>
      <c r="F905" s="56"/>
      <c r="G905" s="57"/>
      <c r="H905" s="56"/>
      <c r="I905" s="57"/>
      <c r="J905" s="57"/>
      <c r="K905" s="57"/>
    </row>
    <row r="906" spans="2:11" s="54" customFormat="1" x14ac:dyDescent="0.25">
      <c r="B906" s="56"/>
      <c r="C906" s="56"/>
      <c r="D906" s="56"/>
      <c r="E906" s="56"/>
      <c r="F906" s="56"/>
      <c r="G906" s="57"/>
      <c r="H906" s="56"/>
      <c r="I906" s="57"/>
      <c r="J906" s="57"/>
      <c r="K906" s="57"/>
    </row>
    <row r="907" spans="2:11" s="54" customFormat="1" x14ac:dyDescent="0.25">
      <c r="B907" s="56"/>
      <c r="C907" s="56"/>
      <c r="D907" s="56"/>
      <c r="E907" s="56"/>
      <c r="F907" s="56"/>
      <c r="G907" s="57"/>
      <c r="H907" s="56"/>
      <c r="I907" s="57"/>
      <c r="J907" s="57"/>
      <c r="K907" s="57"/>
    </row>
    <row r="908" spans="2:11" s="54" customFormat="1" x14ac:dyDescent="0.25">
      <c r="B908" s="55"/>
      <c r="C908" s="55"/>
      <c r="D908" s="56"/>
      <c r="E908" s="56"/>
      <c r="F908" s="56"/>
      <c r="G908" s="57"/>
      <c r="H908" s="57"/>
      <c r="I908" s="57"/>
      <c r="J908" s="57"/>
      <c r="K908" s="57"/>
    </row>
    <row r="909" spans="2:11" s="54" customFormat="1" x14ac:dyDescent="0.25">
      <c r="B909" s="55"/>
      <c r="C909" s="55"/>
      <c r="D909" s="56"/>
      <c r="E909" s="56"/>
      <c r="F909" s="56"/>
      <c r="G909" s="57"/>
      <c r="H909" s="57"/>
      <c r="I909" s="57"/>
      <c r="J909" s="57"/>
      <c r="K909" s="57"/>
    </row>
    <row r="910" spans="2:11" s="54" customFormat="1" x14ac:dyDescent="0.25">
      <c r="B910" s="55"/>
      <c r="C910" s="55"/>
      <c r="D910" s="56"/>
      <c r="E910" s="56"/>
      <c r="F910" s="56"/>
      <c r="G910" s="57"/>
      <c r="H910" s="57"/>
      <c r="I910" s="57"/>
      <c r="J910" s="57"/>
      <c r="K910" s="57"/>
    </row>
    <row r="911" spans="2:11" s="54" customFormat="1" x14ac:dyDescent="0.25">
      <c r="B911" s="55"/>
      <c r="C911" s="55"/>
      <c r="D911" s="56"/>
      <c r="E911" s="56"/>
      <c r="F911" s="56"/>
      <c r="G911" s="57"/>
      <c r="H911" s="57"/>
      <c r="I911" s="57"/>
      <c r="J911" s="57"/>
      <c r="K911" s="57"/>
    </row>
    <row r="912" spans="2:11" s="54" customFormat="1" x14ac:dyDescent="0.25">
      <c r="B912" s="55"/>
      <c r="C912" s="55"/>
      <c r="D912" s="56"/>
      <c r="E912" s="56"/>
      <c r="F912" s="56"/>
      <c r="G912" s="57"/>
      <c r="H912" s="57"/>
      <c r="I912" s="57"/>
      <c r="J912" s="57"/>
      <c r="K912" s="57"/>
    </row>
    <row r="913" spans="2:11" s="54" customFormat="1" x14ac:dyDescent="0.25">
      <c r="B913" s="55"/>
      <c r="C913" s="55"/>
      <c r="D913" s="56"/>
      <c r="E913" s="56"/>
      <c r="F913" s="56"/>
      <c r="G913" s="57"/>
      <c r="H913" s="57"/>
      <c r="I913" s="57"/>
      <c r="J913" s="57"/>
      <c r="K913" s="57"/>
    </row>
    <row r="914" spans="2:11" s="54" customFormat="1" x14ac:dyDescent="0.25">
      <c r="B914" s="55"/>
      <c r="C914" s="55"/>
      <c r="D914" s="56"/>
      <c r="E914" s="56"/>
      <c r="F914" s="56"/>
      <c r="G914" s="57"/>
      <c r="H914" s="57"/>
      <c r="I914" s="57"/>
      <c r="J914" s="57"/>
      <c r="K914" s="57"/>
    </row>
    <row r="915" spans="2:11" s="54" customFormat="1" x14ac:dyDescent="0.25">
      <c r="B915" s="55"/>
      <c r="C915" s="55"/>
      <c r="D915" s="56"/>
      <c r="E915" s="56"/>
      <c r="F915" s="56"/>
      <c r="G915" s="57"/>
      <c r="H915" s="57"/>
      <c r="I915" s="57"/>
      <c r="J915" s="57"/>
      <c r="K915" s="57"/>
    </row>
    <row r="916" spans="2:11" s="54" customFormat="1" x14ac:dyDescent="0.25">
      <c r="B916" s="55"/>
      <c r="C916" s="55"/>
      <c r="D916" s="56"/>
      <c r="E916" s="56"/>
      <c r="F916" s="56"/>
      <c r="G916" s="57"/>
      <c r="H916" s="57"/>
      <c r="I916" s="57"/>
      <c r="J916" s="57"/>
      <c r="K916" s="57"/>
    </row>
    <row r="917" spans="2:11" s="54" customFormat="1" x14ac:dyDescent="0.25">
      <c r="B917" s="55"/>
      <c r="C917" s="55"/>
      <c r="D917" s="56"/>
      <c r="E917" s="56"/>
      <c r="F917" s="56"/>
      <c r="G917" s="57"/>
      <c r="H917" s="57"/>
      <c r="I917" s="57"/>
      <c r="J917" s="57"/>
      <c r="K917" s="57"/>
    </row>
    <row r="918" spans="2:11" s="54" customFormat="1" x14ac:dyDescent="0.25">
      <c r="B918" s="55"/>
      <c r="C918" s="55"/>
      <c r="D918" s="56"/>
      <c r="E918" s="56"/>
      <c r="F918" s="56"/>
      <c r="G918" s="57"/>
      <c r="H918" s="57"/>
      <c r="I918" s="57"/>
      <c r="J918" s="57"/>
      <c r="K918" s="57"/>
    </row>
    <row r="919" spans="2:11" s="54" customFormat="1" x14ac:dyDescent="0.25">
      <c r="B919" s="55"/>
      <c r="C919" s="55"/>
      <c r="D919" s="56"/>
      <c r="E919" s="56"/>
      <c r="F919" s="56"/>
      <c r="G919" s="57"/>
      <c r="H919" s="57"/>
      <c r="I919" s="57"/>
      <c r="J919" s="57"/>
      <c r="K919" s="57"/>
    </row>
    <row r="920" spans="2:11" s="54" customFormat="1" x14ac:dyDescent="0.25">
      <c r="B920" s="55"/>
      <c r="C920" s="55"/>
      <c r="D920" s="56"/>
      <c r="E920" s="56"/>
      <c r="F920" s="56"/>
      <c r="G920" s="57"/>
      <c r="H920" s="57"/>
      <c r="I920" s="57"/>
      <c r="J920" s="57"/>
      <c r="K920" s="57"/>
    </row>
    <row r="921" spans="2:11" s="54" customFormat="1" x14ac:dyDescent="0.25">
      <c r="B921" s="55"/>
      <c r="C921" s="55"/>
      <c r="D921" s="56"/>
      <c r="E921" s="56"/>
      <c r="F921" s="56"/>
      <c r="G921" s="57"/>
      <c r="H921" s="57"/>
      <c r="I921" s="57"/>
      <c r="J921" s="57"/>
      <c r="K921" s="57"/>
    </row>
    <row r="922" spans="2:11" s="54" customFormat="1" x14ac:dyDescent="0.25">
      <c r="B922" s="55"/>
      <c r="C922" s="55"/>
      <c r="D922" s="56"/>
      <c r="E922" s="56"/>
      <c r="F922" s="56"/>
      <c r="G922" s="57"/>
      <c r="H922" s="57"/>
      <c r="I922" s="57"/>
      <c r="J922" s="57"/>
      <c r="K922" s="57"/>
    </row>
    <row r="923" spans="2:11" s="54" customFormat="1" x14ac:dyDescent="0.25">
      <c r="B923" s="55"/>
      <c r="C923" s="55"/>
      <c r="D923" s="56"/>
      <c r="E923" s="56"/>
      <c r="F923" s="56"/>
      <c r="G923" s="57"/>
      <c r="H923" s="57"/>
      <c r="I923" s="57"/>
      <c r="J923" s="57"/>
      <c r="K923" s="57"/>
    </row>
    <row r="924" spans="2:11" s="54" customFormat="1" x14ac:dyDescent="0.25">
      <c r="B924" s="55"/>
      <c r="C924" s="55"/>
      <c r="D924" s="56"/>
      <c r="E924" s="56"/>
      <c r="F924" s="56"/>
      <c r="G924" s="57"/>
      <c r="H924" s="57"/>
      <c r="I924" s="57"/>
      <c r="J924" s="57"/>
      <c r="K924" s="57"/>
    </row>
    <row r="925" spans="2:11" s="54" customFormat="1" x14ac:dyDescent="0.25">
      <c r="B925" s="55"/>
      <c r="C925" s="55"/>
      <c r="D925" s="56"/>
      <c r="E925" s="56"/>
      <c r="F925" s="56"/>
      <c r="G925" s="57"/>
      <c r="H925" s="57"/>
      <c r="I925" s="57"/>
      <c r="J925" s="57"/>
      <c r="K925" s="57"/>
    </row>
    <row r="926" spans="2:11" s="54" customFormat="1" x14ac:dyDescent="0.25">
      <c r="B926" s="55"/>
      <c r="C926" s="55"/>
      <c r="D926" s="56"/>
      <c r="E926" s="56"/>
      <c r="F926" s="56"/>
      <c r="G926" s="57"/>
      <c r="H926" s="57"/>
      <c r="I926" s="57"/>
      <c r="J926" s="57"/>
      <c r="K926" s="57"/>
    </row>
    <row r="927" spans="2:11" s="54" customFormat="1" x14ac:dyDescent="0.25">
      <c r="B927" s="55"/>
      <c r="C927" s="55"/>
      <c r="D927" s="56"/>
      <c r="E927" s="56"/>
      <c r="F927" s="56"/>
      <c r="G927" s="57"/>
      <c r="H927" s="57"/>
      <c r="I927" s="57"/>
      <c r="J927" s="57"/>
      <c r="K927" s="57"/>
    </row>
    <row r="928" spans="2:11" s="54" customFormat="1" x14ac:dyDescent="0.25">
      <c r="B928" s="55"/>
      <c r="C928" s="55"/>
      <c r="D928" s="56"/>
      <c r="E928" s="56"/>
      <c r="F928" s="56"/>
      <c r="G928" s="57"/>
      <c r="H928" s="57"/>
      <c r="I928" s="57"/>
      <c r="J928" s="57"/>
      <c r="K928" s="57"/>
    </row>
    <row r="929" spans="2:11" s="54" customFormat="1" x14ac:dyDescent="0.25">
      <c r="B929" s="55"/>
      <c r="C929" s="55"/>
      <c r="D929" s="56"/>
      <c r="E929" s="56"/>
      <c r="F929" s="56"/>
      <c r="G929" s="57"/>
      <c r="H929" s="57"/>
      <c r="I929" s="57"/>
      <c r="J929" s="57"/>
      <c r="K929" s="57"/>
    </row>
    <row r="930" spans="2:11" s="54" customFormat="1" x14ac:dyDescent="0.25">
      <c r="B930" s="55"/>
      <c r="C930" s="55"/>
      <c r="D930" s="56"/>
      <c r="E930" s="56"/>
      <c r="F930" s="56"/>
      <c r="G930" s="57"/>
      <c r="H930" s="57"/>
      <c r="I930" s="57"/>
      <c r="J930" s="57"/>
      <c r="K930" s="57"/>
    </row>
    <row r="931" spans="2:11" s="54" customFormat="1" x14ac:dyDescent="0.25">
      <c r="B931" s="55"/>
      <c r="C931" s="55"/>
      <c r="D931" s="56"/>
      <c r="E931" s="56"/>
      <c r="F931" s="56"/>
      <c r="G931" s="57"/>
      <c r="H931" s="57"/>
      <c r="I931" s="57"/>
      <c r="J931" s="57"/>
      <c r="K931" s="57"/>
    </row>
    <row r="932" spans="2:11" s="54" customFormat="1" x14ac:dyDescent="0.25">
      <c r="B932" s="55"/>
      <c r="C932" s="55"/>
      <c r="D932" s="56"/>
      <c r="E932" s="56"/>
      <c r="F932" s="56"/>
      <c r="G932" s="57"/>
      <c r="H932" s="57"/>
      <c r="I932" s="57"/>
      <c r="J932" s="57"/>
      <c r="K932" s="57"/>
    </row>
    <row r="933" spans="2:11" s="54" customFormat="1" x14ac:dyDescent="0.25">
      <c r="B933" s="55"/>
      <c r="C933" s="55"/>
      <c r="D933" s="56"/>
      <c r="E933" s="56"/>
      <c r="F933" s="56"/>
      <c r="G933" s="57"/>
      <c r="H933" s="57"/>
      <c r="I933" s="57"/>
      <c r="J933" s="57"/>
      <c r="K933" s="57"/>
    </row>
    <row r="934" spans="2:11" s="54" customFormat="1" x14ac:dyDescent="0.25">
      <c r="B934" s="55"/>
      <c r="C934" s="55"/>
      <c r="D934" s="56"/>
      <c r="E934" s="56"/>
      <c r="F934" s="56"/>
      <c r="G934" s="57"/>
      <c r="H934" s="57"/>
      <c r="I934" s="57"/>
      <c r="J934" s="57"/>
      <c r="K934" s="57"/>
    </row>
    <row r="935" spans="2:11" s="54" customFormat="1" x14ac:dyDescent="0.25">
      <c r="B935" s="55"/>
      <c r="C935" s="55"/>
      <c r="D935" s="56"/>
      <c r="E935" s="56"/>
      <c r="F935" s="56"/>
      <c r="G935" s="57"/>
      <c r="H935" s="57"/>
      <c r="I935" s="57"/>
      <c r="J935" s="57"/>
      <c r="K935" s="57"/>
    </row>
    <row r="936" spans="2:11" s="54" customFormat="1" x14ac:dyDescent="0.25">
      <c r="B936" s="55"/>
      <c r="C936" s="55"/>
      <c r="D936" s="56"/>
      <c r="E936" s="56"/>
      <c r="F936" s="56"/>
      <c r="G936" s="57"/>
      <c r="H936" s="57"/>
      <c r="I936" s="57"/>
      <c r="J936" s="57"/>
      <c r="K936" s="57"/>
    </row>
    <row r="937" spans="2:11" s="54" customFormat="1" x14ac:dyDescent="0.25">
      <c r="B937" s="55"/>
      <c r="C937" s="55"/>
      <c r="D937" s="56"/>
      <c r="E937" s="56"/>
      <c r="F937" s="56"/>
      <c r="G937" s="57"/>
      <c r="H937" s="57"/>
      <c r="I937" s="57"/>
      <c r="J937" s="57"/>
      <c r="K937" s="57"/>
    </row>
    <row r="938" spans="2:11" s="54" customFormat="1" x14ac:dyDescent="0.25">
      <c r="B938" s="55"/>
      <c r="C938" s="55"/>
      <c r="D938" s="56"/>
      <c r="E938" s="56"/>
      <c r="F938" s="56"/>
      <c r="G938" s="57"/>
      <c r="H938" s="57"/>
      <c r="I938" s="57"/>
      <c r="J938" s="57"/>
      <c r="K938" s="57"/>
    </row>
    <row r="939" spans="2:11" s="54" customFormat="1" x14ac:dyDescent="0.25">
      <c r="B939" s="55"/>
      <c r="C939" s="55"/>
      <c r="D939" s="56"/>
      <c r="E939" s="56"/>
      <c r="F939" s="56"/>
      <c r="G939" s="57"/>
      <c r="H939" s="57"/>
      <c r="I939" s="57"/>
      <c r="J939" s="57"/>
      <c r="K939" s="57"/>
    </row>
    <row r="940" spans="2:11" s="54" customFormat="1" x14ac:dyDescent="0.25">
      <c r="B940" s="55"/>
      <c r="C940" s="55"/>
      <c r="D940" s="56"/>
      <c r="E940" s="56"/>
      <c r="F940" s="56"/>
      <c r="G940" s="57"/>
      <c r="H940" s="57"/>
      <c r="I940" s="57"/>
      <c r="J940" s="57"/>
      <c r="K940" s="57"/>
    </row>
    <row r="941" spans="2:11" s="54" customFormat="1" x14ac:dyDescent="0.25">
      <c r="B941" s="55"/>
      <c r="C941" s="55"/>
      <c r="D941" s="56"/>
      <c r="E941" s="56"/>
      <c r="F941" s="56"/>
      <c r="G941" s="57"/>
      <c r="H941" s="57"/>
      <c r="I941" s="57"/>
      <c r="J941" s="57"/>
      <c r="K941" s="57"/>
    </row>
    <row r="942" spans="2:11" s="54" customFormat="1" x14ac:dyDescent="0.25">
      <c r="B942" s="55"/>
      <c r="C942" s="55"/>
      <c r="D942" s="56"/>
      <c r="E942" s="56"/>
      <c r="F942" s="56"/>
      <c r="G942" s="57"/>
      <c r="H942" s="57"/>
      <c r="I942" s="57"/>
      <c r="J942" s="57"/>
      <c r="K942" s="57"/>
    </row>
    <row r="943" spans="2:11" s="54" customFormat="1" x14ac:dyDescent="0.25">
      <c r="B943" s="55"/>
      <c r="C943" s="55"/>
      <c r="D943" s="56"/>
      <c r="E943" s="56"/>
      <c r="F943" s="56"/>
      <c r="G943" s="57"/>
      <c r="H943" s="57"/>
      <c r="I943" s="57"/>
      <c r="J943" s="57"/>
      <c r="K943" s="57"/>
    </row>
    <row r="944" spans="2:11" s="54" customFormat="1" x14ac:dyDescent="0.25">
      <c r="B944" s="55"/>
      <c r="C944" s="55"/>
      <c r="D944" s="56"/>
      <c r="E944" s="56"/>
      <c r="F944" s="56"/>
      <c r="G944" s="57"/>
      <c r="H944" s="57"/>
      <c r="I944" s="57"/>
      <c r="J944" s="57"/>
      <c r="K944" s="57"/>
    </row>
    <row r="945" spans="2:11" s="54" customFormat="1" x14ac:dyDescent="0.25">
      <c r="B945" s="55"/>
      <c r="C945" s="55"/>
      <c r="D945" s="56"/>
      <c r="E945" s="56"/>
      <c r="F945" s="56"/>
      <c r="G945" s="57"/>
      <c r="H945" s="57"/>
      <c r="I945" s="57"/>
      <c r="J945" s="57"/>
      <c r="K945" s="57"/>
    </row>
    <row r="946" spans="2:11" s="54" customFormat="1" x14ac:dyDescent="0.25">
      <c r="B946" s="55"/>
      <c r="C946" s="55"/>
      <c r="D946" s="56"/>
      <c r="E946" s="56"/>
      <c r="F946" s="56"/>
      <c r="G946" s="57"/>
      <c r="H946" s="57"/>
      <c r="I946" s="57"/>
      <c r="J946" s="57"/>
      <c r="K946" s="57"/>
    </row>
    <row r="947" spans="2:11" s="54" customFormat="1" x14ac:dyDescent="0.25">
      <c r="B947" s="55"/>
      <c r="C947" s="55"/>
      <c r="D947" s="56"/>
      <c r="E947" s="56"/>
      <c r="F947" s="56"/>
      <c r="G947" s="57"/>
      <c r="H947" s="57"/>
      <c r="I947" s="57"/>
      <c r="J947" s="57"/>
      <c r="K947" s="57"/>
    </row>
    <row r="948" spans="2:11" s="54" customFormat="1" x14ac:dyDescent="0.25">
      <c r="B948" s="55"/>
      <c r="C948" s="55"/>
      <c r="D948" s="56"/>
      <c r="E948" s="56"/>
      <c r="F948" s="56"/>
      <c r="G948" s="57"/>
      <c r="H948" s="57"/>
      <c r="I948" s="57"/>
      <c r="J948" s="57"/>
      <c r="K948" s="57"/>
    </row>
    <row r="949" spans="2:11" s="54" customFormat="1" x14ac:dyDescent="0.25">
      <c r="B949" s="55"/>
      <c r="C949" s="55"/>
      <c r="D949" s="56"/>
      <c r="E949" s="56"/>
      <c r="F949" s="56"/>
      <c r="G949" s="57"/>
      <c r="H949" s="57"/>
      <c r="I949" s="57"/>
      <c r="J949" s="57"/>
      <c r="K949" s="57"/>
    </row>
    <row r="950" spans="2:11" s="54" customFormat="1" x14ac:dyDescent="0.25">
      <c r="B950" s="55"/>
      <c r="C950" s="55"/>
      <c r="D950" s="56"/>
      <c r="E950" s="56"/>
      <c r="F950" s="56"/>
      <c r="G950" s="57"/>
      <c r="H950" s="57"/>
      <c r="I950" s="57"/>
      <c r="J950" s="57"/>
      <c r="K950" s="57"/>
    </row>
    <row r="951" spans="2:11" s="54" customFormat="1" x14ac:dyDescent="0.25">
      <c r="B951" s="55"/>
      <c r="C951" s="55"/>
      <c r="D951" s="56"/>
      <c r="E951" s="56"/>
      <c r="F951" s="56"/>
      <c r="G951" s="57"/>
      <c r="H951" s="57"/>
      <c r="I951" s="57"/>
      <c r="J951" s="57"/>
      <c r="K951" s="57"/>
    </row>
    <row r="952" spans="2:11" s="54" customFormat="1" x14ac:dyDescent="0.25">
      <c r="B952" s="55"/>
      <c r="C952" s="55"/>
      <c r="D952" s="56"/>
      <c r="E952" s="56"/>
      <c r="F952" s="56"/>
      <c r="G952" s="57"/>
      <c r="H952" s="57"/>
      <c r="I952" s="57"/>
      <c r="J952" s="57"/>
      <c r="K952" s="57"/>
    </row>
    <row r="953" spans="2:11" s="54" customFormat="1" x14ac:dyDescent="0.25">
      <c r="B953" s="55"/>
      <c r="C953" s="55"/>
      <c r="D953" s="56"/>
      <c r="E953" s="56"/>
      <c r="F953" s="56"/>
      <c r="G953" s="57"/>
      <c r="H953" s="57"/>
      <c r="I953" s="57"/>
      <c r="J953" s="57"/>
      <c r="K953" s="57"/>
    </row>
    <row r="954" spans="2:11" s="54" customFormat="1" x14ac:dyDescent="0.25">
      <c r="B954" s="55"/>
      <c r="C954" s="55"/>
      <c r="D954" s="56"/>
      <c r="E954" s="56"/>
      <c r="F954" s="56"/>
      <c r="G954" s="57"/>
      <c r="H954" s="57"/>
      <c r="I954" s="57"/>
      <c r="J954" s="57"/>
      <c r="K954" s="57"/>
    </row>
    <row r="955" spans="2:11" s="54" customFormat="1" x14ac:dyDescent="0.25">
      <c r="B955" s="55"/>
      <c r="C955" s="55"/>
      <c r="D955" s="56"/>
      <c r="E955" s="56"/>
      <c r="F955" s="56"/>
      <c r="G955" s="57"/>
      <c r="H955" s="57"/>
      <c r="I955" s="57"/>
      <c r="J955" s="57"/>
      <c r="K955" s="57"/>
    </row>
    <row r="956" spans="2:11" s="54" customFormat="1" x14ac:dyDescent="0.25">
      <c r="B956" s="55"/>
      <c r="C956" s="55"/>
      <c r="D956" s="56"/>
      <c r="E956" s="56"/>
      <c r="F956" s="56"/>
      <c r="G956" s="57"/>
      <c r="H956" s="57"/>
      <c r="I956" s="57"/>
      <c r="J956" s="57"/>
      <c r="K956" s="57"/>
    </row>
    <row r="957" spans="2:11" s="54" customFormat="1" x14ac:dyDescent="0.25">
      <c r="B957" s="55"/>
      <c r="C957" s="55"/>
      <c r="D957" s="56"/>
      <c r="E957" s="56"/>
      <c r="F957" s="56"/>
      <c r="G957" s="57"/>
      <c r="H957" s="57"/>
      <c r="I957" s="57"/>
      <c r="J957" s="57"/>
      <c r="K957" s="57"/>
    </row>
    <row r="958" spans="2:11" s="54" customFormat="1" x14ac:dyDescent="0.25">
      <c r="B958" s="55"/>
      <c r="C958" s="55"/>
      <c r="D958" s="56"/>
      <c r="E958" s="56"/>
      <c r="F958" s="56"/>
      <c r="G958" s="57"/>
      <c r="H958" s="57"/>
      <c r="I958" s="57"/>
      <c r="J958" s="57"/>
      <c r="K958" s="57"/>
    </row>
    <row r="959" spans="2:11" s="54" customFormat="1" x14ac:dyDescent="0.25">
      <c r="B959" s="55"/>
      <c r="C959" s="55"/>
      <c r="D959" s="56"/>
      <c r="E959" s="56"/>
      <c r="F959" s="56"/>
      <c r="G959" s="57"/>
      <c r="H959" s="57"/>
      <c r="I959" s="57"/>
      <c r="J959" s="57"/>
      <c r="K959" s="57"/>
    </row>
    <row r="960" spans="2:11" s="54" customFormat="1" x14ac:dyDescent="0.25">
      <c r="B960" s="55"/>
      <c r="C960" s="55"/>
      <c r="D960" s="56"/>
      <c r="E960" s="56"/>
      <c r="F960" s="56"/>
      <c r="G960" s="57"/>
      <c r="H960" s="57"/>
      <c r="I960" s="57"/>
      <c r="J960" s="57"/>
      <c r="K960" s="57"/>
    </row>
    <row r="961" spans="2:11" s="54" customFormat="1" x14ac:dyDescent="0.25">
      <c r="B961" s="55"/>
      <c r="C961" s="55"/>
      <c r="D961" s="56"/>
      <c r="E961" s="56"/>
      <c r="F961" s="56"/>
      <c r="G961" s="57"/>
      <c r="H961" s="57"/>
      <c r="I961" s="57"/>
      <c r="J961" s="57"/>
      <c r="K961" s="57"/>
    </row>
    <row r="962" spans="2:11" s="54" customFormat="1" x14ac:dyDescent="0.25">
      <c r="B962" s="55"/>
      <c r="C962" s="55"/>
      <c r="D962" s="56"/>
      <c r="E962" s="56"/>
      <c r="F962" s="56"/>
      <c r="G962" s="57"/>
      <c r="H962" s="57"/>
      <c r="I962" s="57"/>
      <c r="J962" s="57"/>
      <c r="K962" s="57"/>
    </row>
    <row r="963" spans="2:11" s="54" customFormat="1" x14ac:dyDescent="0.25">
      <c r="B963" s="55"/>
      <c r="C963" s="55"/>
      <c r="D963" s="56"/>
      <c r="E963" s="56"/>
      <c r="F963" s="56"/>
      <c r="G963" s="57"/>
      <c r="H963" s="57"/>
      <c r="I963" s="57"/>
      <c r="J963" s="57"/>
      <c r="K963" s="57"/>
    </row>
    <row r="964" spans="2:11" s="54" customFormat="1" x14ac:dyDescent="0.25">
      <c r="B964" s="55"/>
      <c r="C964" s="55"/>
      <c r="D964" s="56"/>
      <c r="E964" s="56"/>
      <c r="F964" s="56"/>
      <c r="G964" s="57"/>
      <c r="H964" s="57"/>
      <c r="I964" s="57"/>
      <c r="J964" s="57"/>
      <c r="K964" s="57"/>
    </row>
    <row r="965" spans="2:11" s="54" customFormat="1" x14ac:dyDescent="0.25">
      <c r="B965" s="55"/>
      <c r="C965" s="55"/>
      <c r="D965" s="56"/>
      <c r="E965" s="56"/>
      <c r="F965" s="56"/>
      <c r="G965" s="57"/>
      <c r="H965" s="57"/>
      <c r="I965" s="57"/>
      <c r="J965" s="57"/>
      <c r="K965" s="57"/>
    </row>
    <row r="966" spans="2:11" s="54" customFormat="1" x14ac:dyDescent="0.25">
      <c r="B966" s="55"/>
      <c r="C966" s="55"/>
      <c r="D966" s="56"/>
      <c r="E966" s="56"/>
      <c r="F966" s="56"/>
      <c r="G966" s="57"/>
      <c r="H966" s="57"/>
      <c r="I966" s="57"/>
      <c r="J966" s="57"/>
      <c r="K966" s="57"/>
    </row>
    <row r="967" spans="2:11" s="54" customFormat="1" x14ac:dyDescent="0.25">
      <c r="B967" s="55"/>
      <c r="C967" s="55"/>
      <c r="D967" s="56"/>
      <c r="E967" s="56"/>
      <c r="F967" s="56"/>
      <c r="G967" s="57"/>
      <c r="H967" s="57"/>
      <c r="I967" s="57"/>
      <c r="J967" s="57"/>
      <c r="K967" s="57"/>
    </row>
    <row r="968" spans="2:11" s="54" customFormat="1" x14ac:dyDescent="0.25">
      <c r="B968" s="55"/>
      <c r="C968" s="55"/>
      <c r="D968" s="56"/>
      <c r="E968" s="56"/>
      <c r="F968" s="56"/>
      <c r="G968" s="57"/>
      <c r="H968" s="57"/>
      <c r="I968" s="57"/>
      <c r="J968" s="57"/>
      <c r="K968" s="57"/>
    </row>
    <row r="969" spans="2:11" s="54" customFormat="1" x14ac:dyDescent="0.25">
      <c r="B969" s="55"/>
      <c r="C969" s="55"/>
      <c r="D969" s="56"/>
      <c r="E969" s="56"/>
      <c r="F969" s="56"/>
      <c r="G969" s="57"/>
      <c r="H969" s="57"/>
      <c r="I969" s="57"/>
      <c r="J969" s="57"/>
      <c r="K969" s="57"/>
    </row>
    <row r="970" spans="2:11" s="54" customFormat="1" x14ac:dyDescent="0.25">
      <c r="B970" s="55"/>
      <c r="C970" s="55"/>
      <c r="D970" s="56"/>
      <c r="E970" s="56"/>
      <c r="F970" s="56"/>
      <c r="G970" s="57"/>
      <c r="H970" s="57"/>
      <c r="I970" s="57"/>
      <c r="J970" s="57"/>
      <c r="K970" s="57"/>
    </row>
    <row r="971" spans="2:11" s="54" customFormat="1" x14ac:dyDescent="0.25">
      <c r="B971" s="55"/>
      <c r="C971" s="55"/>
      <c r="D971" s="56"/>
      <c r="E971" s="56"/>
      <c r="F971" s="56"/>
      <c r="G971" s="57"/>
      <c r="H971" s="57"/>
      <c r="I971" s="57"/>
      <c r="J971" s="57"/>
      <c r="K971" s="57"/>
    </row>
    <row r="972" spans="2:11" s="54" customFormat="1" x14ac:dyDescent="0.25">
      <c r="B972" s="55"/>
      <c r="C972" s="55"/>
      <c r="D972" s="56"/>
      <c r="E972" s="56"/>
      <c r="F972" s="56"/>
      <c r="G972" s="57"/>
      <c r="H972" s="57"/>
      <c r="I972" s="57"/>
      <c r="J972" s="57"/>
      <c r="K972" s="57"/>
    </row>
    <row r="973" spans="2:11" s="54" customFormat="1" x14ac:dyDescent="0.25">
      <c r="B973" s="55"/>
      <c r="C973" s="55"/>
      <c r="D973" s="56"/>
      <c r="E973" s="56"/>
      <c r="F973" s="56"/>
      <c r="G973" s="57"/>
      <c r="H973" s="57"/>
      <c r="I973" s="57"/>
      <c r="J973" s="57"/>
      <c r="K973" s="57"/>
    </row>
    <row r="974" spans="2:11" s="54" customFormat="1" x14ac:dyDescent="0.25">
      <c r="B974" s="55"/>
      <c r="C974" s="55"/>
      <c r="D974" s="56"/>
      <c r="E974" s="56"/>
      <c r="F974" s="56"/>
      <c r="G974" s="57"/>
      <c r="H974" s="57"/>
      <c r="I974" s="57"/>
      <c r="J974" s="57"/>
      <c r="K974" s="57"/>
    </row>
    <row r="975" spans="2:11" s="54" customFormat="1" x14ac:dyDescent="0.25">
      <c r="B975" s="55"/>
      <c r="C975" s="55"/>
      <c r="D975" s="56"/>
      <c r="E975" s="56"/>
      <c r="F975" s="56"/>
      <c r="G975" s="57"/>
      <c r="H975" s="57"/>
      <c r="I975" s="57"/>
      <c r="J975" s="57"/>
      <c r="K975" s="57"/>
    </row>
    <row r="976" spans="2:11" s="54" customFormat="1" x14ac:dyDescent="0.25">
      <c r="B976" s="55"/>
      <c r="C976" s="55"/>
      <c r="D976" s="56"/>
      <c r="E976" s="56"/>
      <c r="F976" s="56"/>
      <c r="G976" s="57"/>
      <c r="H976" s="57"/>
      <c r="I976" s="57"/>
      <c r="J976" s="57"/>
      <c r="K976" s="57"/>
    </row>
    <row r="977" spans="2:11" s="54" customFormat="1" x14ac:dyDescent="0.25">
      <c r="B977" s="55"/>
      <c r="C977" s="55"/>
      <c r="D977" s="56"/>
      <c r="E977" s="56"/>
      <c r="F977" s="56"/>
      <c r="G977" s="57"/>
      <c r="H977" s="57"/>
      <c r="I977" s="57"/>
      <c r="J977" s="57"/>
      <c r="K977" s="57"/>
    </row>
    <row r="978" spans="2:11" s="54" customFormat="1" x14ac:dyDescent="0.25">
      <c r="B978" s="55"/>
      <c r="C978" s="55"/>
      <c r="D978" s="56"/>
      <c r="E978" s="56"/>
      <c r="F978" s="56"/>
      <c r="G978" s="57"/>
      <c r="H978" s="57"/>
      <c r="I978" s="57"/>
      <c r="J978" s="57"/>
      <c r="K978" s="57"/>
    </row>
    <row r="979" spans="2:11" s="54" customFormat="1" x14ac:dyDescent="0.25">
      <c r="B979" s="55"/>
      <c r="C979" s="55"/>
      <c r="D979" s="56"/>
      <c r="E979" s="56"/>
      <c r="F979" s="56"/>
      <c r="G979" s="57"/>
      <c r="H979" s="57"/>
      <c r="I979" s="57"/>
      <c r="J979" s="57"/>
      <c r="K979" s="57"/>
    </row>
    <row r="980" spans="2:11" s="54" customFormat="1" x14ac:dyDescent="0.25">
      <c r="B980" s="55"/>
      <c r="C980" s="55"/>
      <c r="D980" s="56"/>
      <c r="E980" s="56"/>
      <c r="F980" s="56"/>
      <c r="G980" s="57"/>
      <c r="H980" s="57"/>
      <c r="I980" s="57"/>
      <c r="J980" s="57"/>
      <c r="K980" s="57"/>
    </row>
    <row r="981" spans="2:11" s="54" customFormat="1" x14ac:dyDescent="0.25">
      <c r="B981" s="55"/>
      <c r="C981" s="55"/>
      <c r="D981" s="56"/>
      <c r="E981" s="56"/>
      <c r="F981" s="56"/>
      <c r="G981" s="57"/>
      <c r="H981" s="57"/>
      <c r="I981" s="57"/>
      <c r="J981" s="57"/>
      <c r="K981" s="57"/>
    </row>
    <row r="982" spans="2:11" s="54" customFormat="1" x14ac:dyDescent="0.25">
      <c r="B982" s="55"/>
      <c r="C982" s="55"/>
      <c r="D982" s="56"/>
      <c r="E982" s="56"/>
      <c r="F982" s="56"/>
      <c r="G982" s="57"/>
      <c r="H982" s="57"/>
      <c r="I982" s="57"/>
      <c r="J982" s="57"/>
      <c r="K982" s="57"/>
    </row>
    <row r="983" spans="2:11" s="54" customFormat="1" x14ac:dyDescent="0.25">
      <c r="B983" s="55"/>
      <c r="C983" s="55"/>
      <c r="D983" s="56"/>
      <c r="E983" s="56"/>
      <c r="F983" s="56"/>
      <c r="G983" s="57"/>
      <c r="H983" s="57"/>
      <c r="I983" s="57"/>
      <c r="J983" s="57"/>
      <c r="K983" s="57"/>
    </row>
    <row r="984" spans="2:11" s="54" customFormat="1" x14ac:dyDescent="0.25">
      <c r="B984" s="55"/>
      <c r="C984" s="55"/>
      <c r="D984" s="56"/>
      <c r="E984" s="56"/>
      <c r="F984" s="56"/>
      <c r="G984" s="57"/>
      <c r="H984" s="57"/>
      <c r="I984" s="57"/>
      <c r="J984" s="57"/>
      <c r="K984" s="57"/>
    </row>
    <row r="985" spans="2:11" s="54" customFormat="1" x14ac:dyDescent="0.25">
      <c r="B985" s="55"/>
      <c r="C985" s="55"/>
      <c r="D985" s="56"/>
      <c r="E985" s="56"/>
      <c r="F985" s="56"/>
      <c r="G985" s="57"/>
      <c r="H985" s="57"/>
      <c r="I985" s="57"/>
      <c r="J985" s="57"/>
      <c r="K985" s="57"/>
    </row>
    <row r="986" spans="2:11" s="54" customFormat="1" x14ac:dyDescent="0.25">
      <c r="B986" s="55"/>
      <c r="C986" s="55"/>
      <c r="D986" s="56"/>
      <c r="E986" s="56"/>
      <c r="F986" s="56"/>
      <c r="G986" s="57"/>
      <c r="H986" s="57"/>
      <c r="I986" s="57"/>
      <c r="J986" s="57"/>
      <c r="K986" s="57"/>
    </row>
    <row r="987" spans="2:11" s="54" customFormat="1" x14ac:dyDescent="0.25">
      <c r="B987" s="55"/>
      <c r="C987" s="55"/>
      <c r="D987" s="56"/>
      <c r="E987" s="56"/>
      <c r="F987" s="56"/>
      <c r="G987" s="57"/>
      <c r="H987" s="57"/>
      <c r="I987" s="57"/>
      <c r="J987" s="57"/>
      <c r="K987" s="57"/>
    </row>
    <row r="988" spans="2:11" s="54" customFormat="1" x14ac:dyDescent="0.25">
      <c r="B988" s="55"/>
      <c r="C988" s="55"/>
      <c r="D988" s="56"/>
      <c r="E988" s="56"/>
      <c r="F988" s="56"/>
      <c r="G988" s="57"/>
      <c r="H988" s="57"/>
      <c r="I988" s="57"/>
      <c r="J988" s="57"/>
      <c r="K988" s="57"/>
    </row>
    <row r="989" spans="2:11" s="54" customFormat="1" x14ac:dyDescent="0.25">
      <c r="B989" s="55"/>
      <c r="C989" s="55"/>
      <c r="D989" s="56"/>
      <c r="E989" s="56"/>
      <c r="F989" s="56"/>
      <c r="G989" s="57"/>
      <c r="H989" s="57"/>
      <c r="I989" s="57"/>
      <c r="J989" s="57"/>
      <c r="K989" s="57"/>
    </row>
    <row r="990" spans="2:11" s="54" customFormat="1" x14ac:dyDescent="0.25">
      <c r="B990" s="55"/>
      <c r="C990" s="55"/>
      <c r="D990" s="56"/>
      <c r="E990" s="56"/>
      <c r="F990" s="56"/>
      <c r="G990" s="57"/>
      <c r="H990" s="57"/>
      <c r="I990" s="57"/>
      <c r="J990" s="57"/>
      <c r="K990" s="57"/>
    </row>
    <row r="991" spans="2:11" s="54" customFormat="1" x14ac:dyDescent="0.25">
      <c r="B991" s="55"/>
      <c r="C991" s="55"/>
      <c r="D991" s="56"/>
      <c r="E991" s="56"/>
      <c r="F991" s="56"/>
      <c r="G991" s="57"/>
      <c r="H991" s="57"/>
      <c r="I991" s="57"/>
      <c r="J991" s="57"/>
      <c r="K991" s="57"/>
    </row>
    <row r="992" spans="2:11" s="54" customFormat="1" x14ac:dyDescent="0.25">
      <c r="B992" s="55"/>
      <c r="C992" s="55"/>
      <c r="D992" s="56"/>
      <c r="E992" s="56"/>
      <c r="F992" s="56"/>
      <c r="G992" s="57"/>
      <c r="H992" s="57"/>
      <c r="I992" s="57"/>
      <c r="J992" s="57"/>
      <c r="K992" s="57"/>
    </row>
    <row r="993" spans="2:11" s="54" customFormat="1" x14ac:dyDescent="0.25">
      <c r="B993" s="55"/>
      <c r="C993" s="55"/>
      <c r="D993" s="56"/>
      <c r="E993" s="56"/>
      <c r="F993" s="56"/>
      <c r="G993" s="57"/>
      <c r="H993" s="57"/>
      <c r="I993" s="57"/>
      <c r="J993" s="57"/>
      <c r="K993" s="57"/>
    </row>
    <row r="994" spans="2:11" s="54" customFormat="1" x14ac:dyDescent="0.25">
      <c r="B994" s="55"/>
      <c r="C994" s="55"/>
      <c r="D994" s="56"/>
      <c r="E994" s="56"/>
      <c r="F994" s="56"/>
      <c r="G994" s="57"/>
      <c r="H994" s="57"/>
      <c r="I994" s="57"/>
      <c r="J994" s="57"/>
      <c r="K994" s="57"/>
    </row>
    <row r="995" spans="2:11" s="54" customFormat="1" x14ac:dyDescent="0.25">
      <c r="B995" s="55"/>
      <c r="C995" s="55"/>
      <c r="D995" s="56"/>
      <c r="E995" s="56"/>
      <c r="F995" s="56"/>
      <c r="G995" s="57"/>
      <c r="H995" s="57"/>
      <c r="I995" s="57"/>
      <c r="J995" s="57"/>
      <c r="K995" s="57"/>
    </row>
    <row r="996" spans="2:11" s="54" customFormat="1" x14ac:dyDescent="0.25">
      <c r="B996" s="55"/>
      <c r="C996" s="55"/>
      <c r="D996" s="56"/>
      <c r="E996" s="56"/>
      <c r="F996" s="56"/>
      <c r="G996" s="57"/>
      <c r="H996" s="57"/>
      <c r="I996" s="57"/>
      <c r="J996" s="57"/>
      <c r="K996" s="57"/>
    </row>
    <row r="997" spans="2:11" s="54" customFormat="1" x14ac:dyDescent="0.25">
      <c r="B997" s="55"/>
      <c r="C997" s="55"/>
      <c r="D997" s="56"/>
      <c r="E997" s="56"/>
      <c r="F997" s="56"/>
      <c r="G997" s="57"/>
      <c r="H997" s="57"/>
      <c r="I997" s="57"/>
      <c r="J997" s="57"/>
      <c r="K997" s="57"/>
    </row>
    <row r="998" spans="2:11" s="54" customFormat="1" x14ac:dyDescent="0.25">
      <c r="B998" s="55"/>
      <c r="C998" s="55"/>
      <c r="D998" s="56"/>
      <c r="E998" s="56"/>
      <c r="F998" s="56"/>
      <c r="G998" s="57"/>
      <c r="H998" s="57"/>
      <c r="I998" s="57"/>
      <c r="J998" s="57"/>
      <c r="K998" s="57"/>
    </row>
    <row r="999" spans="2:11" s="54" customFormat="1" x14ac:dyDescent="0.25">
      <c r="B999" s="55"/>
      <c r="C999" s="55"/>
      <c r="D999" s="56"/>
      <c r="E999" s="56"/>
      <c r="F999" s="56"/>
      <c r="G999" s="57"/>
      <c r="H999" s="57"/>
      <c r="I999" s="57"/>
      <c r="J999" s="57"/>
      <c r="K999" s="57"/>
    </row>
    <row r="1000" spans="2:11" s="54" customFormat="1" x14ac:dyDescent="0.25">
      <c r="B1000" s="55"/>
      <c r="C1000" s="55"/>
      <c r="D1000" s="56"/>
      <c r="E1000" s="56"/>
      <c r="F1000" s="56"/>
      <c r="G1000" s="57"/>
      <c r="H1000" s="57"/>
      <c r="I1000" s="57"/>
      <c r="J1000" s="57"/>
      <c r="K1000" s="57"/>
    </row>
    <row r="1001" spans="2:11" s="54" customFormat="1" x14ac:dyDescent="0.25">
      <c r="B1001" s="55"/>
      <c r="C1001" s="55"/>
      <c r="D1001" s="56"/>
      <c r="E1001" s="56"/>
      <c r="F1001" s="56"/>
      <c r="G1001" s="57"/>
      <c r="H1001" s="57"/>
      <c r="I1001" s="57"/>
      <c r="J1001" s="57"/>
      <c r="K1001" s="57"/>
    </row>
    <row r="1002" spans="2:11" s="54" customFormat="1" x14ac:dyDescent="0.25">
      <c r="B1002" s="55"/>
      <c r="C1002" s="55"/>
      <c r="D1002" s="56"/>
      <c r="E1002" s="56"/>
      <c r="F1002" s="56"/>
      <c r="G1002" s="57"/>
      <c r="H1002" s="57"/>
      <c r="I1002" s="57"/>
      <c r="J1002" s="57"/>
      <c r="K1002" s="57"/>
    </row>
    <row r="1003" spans="2:11" s="54" customFormat="1" x14ac:dyDescent="0.25">
      <c r="B1003" s="55"/>
      <c r="C1003" s="55"/>
      <c r="D1003" s="56"/>
      <c r="E1003" s="56"/>
      <c r="F1003" s="56"/>
      <c r="G1003" s="57"/>
      <c r="H1003" s="57"/>
      <c r="I1003" s="57"/>
      <c r="J1003" s="57"/>
      <c r="K1003" s="57"/>
    </row>
    <row r="1004" spans="2:11" s="54" customFormat="1" x14ac:dyDescent="0.25">
      <c r="B1004" s="55"/>
      <c r="C1004" s="55"/>
      <c r="D1004" s="56"/>
      <c r="E1004" s="56"/>
      <c r="F1004" s="56"/>
      <c r="G1004" s="57"/>
      <c r="H1004" s="57"/>
      <c r="I1004" s="57"/>
      <c r="J1004" s="57"/>
      <c r="K1004" s="57"/>
    </row>
    <row r="1005" spans="2:11" s="54" customFormat="1" x14ac:dyDescent="0.25">
      <c r="B1005" s="55"/>
      <c r="C1005" s="55"/>
      <c r="D1005" s="56"/>
      <c r="E1005" s="56"/>
      <c r="F1005" s="56"/>
      <c r="G1005" s="57"/>
      <c r="H1005" s="57"/>
      <c r="I1005" s="57"/>
      <c r="J1005" s="57"/>
      <c r="K1005" s="57"/>
    </row>
    <row r="1006" spans="2:11" s="54" customFormat="1" x14ac:dyDescent="0.25">
      <c r="B1006" s="55"/>
      <c r="C1006" s="55"/>
      <c r="D1006" s="56"/>
      <c r="E1006" s="56"/>
      <c r="F1006" s="56"/>
      <c r="G1006" s="57"/>
      <c r="H1006" s="57"/>
      <c r="I1006" s="57"/>
      <c r="J1006" s="57"/>
      <c r="K1006" s="57"/>
    </row>
    <row r="1007" spans="2:11" s="54" customFormat="1" x14ac:dyDescent="0.25">
      <c r="B1007" s="55"/>
      <c r="C1007" s="55"/>
      <c r="D1007" s="56"/>
      <c r="E1007" s="56"/>
      <c r="F1007" s="56"/>
      <c r="G1007" s="57"/>
      <c r="H1007" s="57"/>
      <c r="I1007" s="57"/>
      <c r="J1007" s="57"/>
      <c r="K1007" s="57"/>
    </row>
    <row r="1008" spans="2:11" s="54" customFormat="1" x14ac:dyDescent="0.25">
      <c r="B1008" s="55"/>
      <c r="C1008" s="55"/>
      <c r="D1008" s="56"/>
      <c r="E1008" s="56"/>
      <c r="F1008" s="56"/>
      <c r="G1008" s="57"/>
      <c r="H1008" s="57"/>
      <c r="I1008" s="57"/>
      <c r="J1008" s="57"/>
      <c r="K1008" s="57"/>
    </row>
    <row r="1009" spans="2:11" s="54" customFormat="1" x14ac:dyDescent="0.25">
      <c r="B1009" s="55"/>
      <c r="C1009" s="55"/>
      <c r="D1009" s="56"/>
      <c r="E1009" s="56"/>
      <c r="F1009" s="56"/>
      <c r="G1009" s="57"/>
      <c r="H1009" s="57"/>
      <c r="I1009" s="57"/>
      <c r="J1009" s="57"/>
      <c r="K1009" s="57"/>
    </row>
    <row r="1010" spans="2:11" s="54" customFormat="1" x14ac:dyDescent="0.25">
      <c r="B1010" s="55"/>
      <c r="C1010" s="55"/>
      <c r="D1010" s="56"/>
      <c r="E1010" s="56"/>
      <c r="F1010" s="56"/>
      <c r="G1010" s="57"/>
      <c r="H1010" s="57"/>
      <c r="I1010" s="57"/>
      <c r="J1010" s="57"/>
      <c r="K1010" s="57"/>
    </row>
    <row r="1011" spans="2:11" s="54" customFormat="1" x14ac:dyDescent="0.25">
      <c r="B1011" s="55"/>
      <c r="C1011" s="55"/>
      <c r="D1011" s="56"/>
      <c r="E1011" s="56"/>
      <c r="F1011" s="56"/>
      <c r="G1011" s="57"/>
      <c r="H1011" s="57"/>
      <c r="I1011" s="57"/>
      <c r="J1011" s="57"/>
      <c r="K1011" s="57"/>
    </row>
    <row r="1012" spans="2:11" s="54" customFormat="1" x14ac:dyDescent="0.25">
      <c r="B1012" s="55"/>
      <c r="C1012" s="55"/>
      <c r="D1012" s="56"/>
      <c r="E1012" s="56"/>
      <c r="F1012" s="56"/>
      <c r="G1012" s="57"/>
      <c r="H1012" s="57"/>
      <c r="I1012" s="57"/>
      <c r="J1012" s="57"/>
      <c r="K1012" s="57"/>
    </row>
    <row r="1013" spans="2:11" s="54" customFormat="1" x14ac:dyDescent="0.25">
      <c r="B1013" s="55"/>
      <c r="C1013" s="55"/>
      <c r="D1013" s="56"/>
      <c r="E1013" s="56"/>
      <c r="F1013" s="56"/>
      <c r="G1013" s="57"/>
      <c r="H1013" s="57"/>
      <c r="I1013" s="57"/>
      <c r="J1013" s="57"/>
      <c r="K1013" s="57"/>
    </row>
    <row r="1014" spans="2:11" s="54" customFormat="1" x14ac:dyDescent="0.25">
      <c r="B1014" s="55"/>
      <c r="C1014" s="55"/>
      <c r="D1014" s="56"/>
      <c r="E1014" s="56"/>
      <c r="F1014" s="56"/>
      <c r="G1014" s="57"/>
      <c r="H1014" s="57"/>
      <c r="I1014" s="57"/>
      <c r="J1014" s="57"/>
      <c r="K1014" s="57"/>
    </row>
    <row r="1015" spans="2:11" s="54" customFormat="1" x14ac:dyDescent="0.25">
      <c r="B1015" s="55"/>
      <c r="C1015" s="55"/>
      <c r="D1015" s="56"/>
      <c r="E1015" s="56"/>
      <c r="F1015" s="56"/>
      <c r="G1015" s="57"/>
      <c r="H1015" s="57"/>
      <c r="I1015" s="57"/>
      <c r="J1015" s="57"/>
      <c r="K1015" s="57"/>
    </row>
    <row r="1016" spans="2:11" s="54" customFormat="1" x14ac:dyDescent="0.25">
      <c r="B1016" s="55"/>
      <c r="C1016" s="55"/>
      <c r="D1016" s="56"/>
      <c r="E1016" s="56"/>
      <c r="F1016" s="56"/>
      <c r="G1016" s="57"/>
      <c r="H1016" s="57"/>
      <c r="I1016" s="57"/>
      <c r="J1016" s="57"/>
      <c r="K1016" s="57"/>
    </row>
    <row r="1017" spans="2:11" s="54" customFormat="1" x14ac:dyDescent="0.25">
      <c r="B1017" s="55"/>
      <c r="C1017" s="55"/>
      <c r="D1017" s="56"/>
      <c r="E1017" s="56"/>
      <c r="F1017" s="56"/>
      <c r="G1017" s="57"/>
      <c r="H1017" s="57"/>
      <c r="I1017" s="57"/>
      <c r="J1017" s="57"/>
      <c r="K1017" s="57"/>
    </row>
    <row r="1018" spans="2:11" s="54" customFormat="1" x14ac:dyDescent="0.25">
      <c r="B1018" s="55"/>
      <c r="C1018" s="55"/>
      <c r="D1018" s="56"/>
      <c r="E1018" s="56"/>
      <c r="F1018" s="56"/>
      <c r="G1018" s="57"/>
      <c r="H1018" s="57"/>
      <c r="I1018" s="57"/>
      <c r="J1018" s="57"/>
      <c r="K1018" s="57"/>
    </row>
    <row r="1019" spans="2:11" s="54" customFormat="1" x14ac:dyDescent="0.25">
      <c r="B1019" s="55"/>
      <c r="C1019" s="55"/>
      <c r="D1019" s="56"/>
      <c r="E1019" s="56"/>
      <c r="F1019" s="56"/>
      <c r="G1019" s="57"/>
      <c r="H1019" s="57"/>
      <c r="I1019" s="57"/>
      <c r="J1019" s="57"/>
      <c r="K1019" s="57"/>
    </row>
    <row r="1020" spans="2:11" s="54" customFormat="1" x14ac:dyDescent="0.25">
      <c r="B1020" s="55"/>
      <c r="C1020" s="55"/>
      <c r="D1020" s="56"/>
      <c r="E1020" s="56"/>
      <c r="F1020" s="56"/>
      <c r="G1020" s="57"/>
      <c r="H1020" s="57"/>
      <c r="I1020" s="57"/>
      <c r="J1020" s="57"/>
      <c r="K1020" s="57"/>
    </row>
    <row r="1021" spans="2:11" s="54" customFormat="1" x14ac:dyDescent="0.25">
      <c r="B1021" s="55"/>
      <c r="C1021" s="55"/>
      <c r="D1021" s="56"/>
      <c r="E1021" s="56"/>
      <c r="F1021" s="56"/>
      <c r="G1021" s="57"/>
      <c r="H1021" s="57"/>
      <c r="I1021" s="57"/>
      <c r="J1021" s="57"/>
      <c r="K1021" s="57"/>
    </row>
    <row r="1022" spans="2:11" s="54" customFormat="1" x14ac:dyDescent="0.25">
      <c r="B1022" s="55"/>
      <c r="C1022" s="55"/>
      <c r="D1022" s="56"/>
      <c r="E1022" s="56"/>
      <c r="F1022" s="56"/>
      <c r="G1022" s="57"/>
      <c r="H1022" s="57"/>
      <c r="I1022" s="57"/>
      <c r="J1022" s="57"/>
      <c r="K1022" s="57"/>
    </row>
    <row r="1023" spans="2:11" s="54" customFormat="1" x14ac:dyDescent="0.25">
      <c r="B1023" s="55"/>
      <c r="C1023" s="55"/>
      <c r="D1023" s="56"/>
      <c r="E1023" s="56"/>
      <c r="F1023" s="56"/>
      <c r="G1023" s="57"/>
      <c r="H1023" s="57"/>
      <c r="I1023" s="57"/>
      <c r="J1023" s="57"/>
      <c r="K1023" s="57"/>
    </row>
    <row r="1024" spans="2:11" s="54" customFormat="1" x14ac:dyDescent="0.25">
      <c r="B1024" s="55"/>
      <c r="C1024" s="55"/>
      <c r="D1024" s="56"/>
      <c r="E1024" s="56"/>
      <c r="F1024" s="56"/>
      <c r="G1024" s="57"/>
      <c r="H1024" s="57"/>
      <c r="I1024" s="57"/>
      <c r="J1024" s="57"/>
      <c r="K1024" s="57"/>
    </row>
    <row r="1025" spans="2:11" s="54" customFormat="1" x14ac:dyDescent="0.25">
      <c r="B1025" s="55"/>
      <c r="C1025" s="55"/>
      <c r="D1025" s="56"/>
      <c r="E1025" s="56"/>
      <c r="F1025" s="56"/>
      <c r="G1025" s="57"/>
      <c r="H1025" s="57"/>
      <c r="I1025" s="57"/>
      <c r="J1025" s="57"/>
      <c r="K1025" s="57"/>
    </row>
    <row r="1026" spans="2:11" s="54" customFormat="1" x14ac:dyDescent="0.25">
      <c r="B1026" s="55"/>
      <c r="C1026" s="55"/>
      <c r="D1026" s="56"/>
      <c r="E1026" s="56"/>
      <c r="F1026" s="56"/>
      <c r="G1026" s="57"/>
      <c r="H1026" s="57"/>
      <c r="I1026" s="57"/>
      <c r="J1026" s="57"/>
      <c r="K1026" s="57"/>
    </row>
    <row r="1027" spans="2:11" s="54" customFormat="1" x14ac:dyDescent="0.25">
      <c r="B1027" s="55"/>
      <c r="C1027" s="55"/>
      <c r="D1027" s="56"/>
      <c r="E1027" s="56"/>
      <c r="F1027" s="56"/>
      <c r="G1027" s="57"/>
      <c r="H1027" s="57"/>
      <c r="I1027" s="57"/>
      <c r="J1027" s="57"/>
      <c r="K1027" s="57"/>
    </row>
    <row r="1028" spans="2:11" s="54" customFormat="1" x14ac:dyDescent="0.25">
      <c r="B1028" s="55"/>
      <c r="C1028" s="55"/>
      <c r="D1028" s="56"/>
      <c r="E1028" s="56"/>
      <c r="F1028" s="56"/>
      <c r="G1028" s="57"/>
      <c r="H1028" s="57"/>
      <c r="I1028" s="57"/>
      <c r="J1028" s="57"/>
      <c r="K1028" s="57"/>
    </row>
    <row r="1029" spans="2:11" s="54" customFormat="1" x14ac:dyDescent="0.25">
      <c r="B1029" s="55"/>
      <c r="C1029" s="55"/>
      <c r="D1029" s="56"/>
      <c r="E1029" s="56"/>
      <c r="F1029" s="56"/>
      <c r="G1029" s="57"/>
      <c r="H1029" s="57"/>
      <c r="I1029" s="57"/>
      <c r="J1029" s="57"/>
      <c r="K1029" s="57"/>
    </row>
    <row r="1030" spans="2:11" s="54" customFormat="1" x14ac:dyDescent="0.25">
      <c r="B1030" s="55"/>
      <c r="C1030" s="55"/>
      <c r="D1030" s="56"/>
      <c r="E1030" s="56"/>
      <c r="F1030" s="56"/>
      <c r="G1030" s="57"/>
      <c r="H1030" s="57"/>
      <c r="I1030" s="57"/>
      <c r="J1030" s="57"/>
      <c r="K1030" s="57"/>
    </row>
    <row r="1031" spans="2:11" s="54" customFormat="1" x14ac:dyDescent="0.25">
      <c r="B1031" s="55"/>
      <c r="C1031" s="55"/>
      <c r="D1031" s="56"/>
      <c r="E1031" s="56"/>
      <c r="F1031" s="56"/>
      <c r="G1031" s="57"/>
      <c r="H1031" s="57"/>
      <c r="I1031" s="57"/>
      <c r="J1031" s="57"/>
      <c r="K1031" s="57"/>
    </row>
    <row r="1032" spans="2:11" s="54" customFormat="1" x14ac:dyDescent="0.25">
      <c r="B1032" s="55"/>
      <c r="C1032" s="55"/>
      <c r="D1032" s="56"/>
      <c r="E1032" s="56"/>
      <c r="F1032" s="56"/>
      <c r="G1032" s="57"/>
      <c r="H1032" s="57"/>
      <c r="I1032" s="57"/>
      <c r="J1032" s="57"/>
      <c r="K1032" s="57"/>
    </row>
    <row r="1033" spans="2:11" s="54" customFormat="1" x14ac:dyDescent="0.25">
      <c r="B1033" s="55"/>
      <c r="C1033" s="55"/>
      <c r="D1033" s="56"/>
      <c r="E1033" s="56"/>
      <c r="F1033" s="56"/>
      <c r="G1033" s="57"/>
      <c r="H1033" s="57"/>
      <c r="I1033" s="57"/>
      <c r="J1033" s="57"/>
      <c r="K1033" s="57"/>
    </row>
    <row r="1034" spans="2:11" s="54" customFormat="1" x14ac:dyDescent="0.25">
      <c r="B1034" s="55"/>
      <c r="C1034" s="55"/>
      <c r="D1034" s="56"/>
      <c r="E1034" s="56"/>
      <c r="F1034" s="56"/>
      <c r="G1034" s="57"/>
      <c r="H1034" s="57"/>
      <c r="I1034" s="57"/>
      <c r="J1034" s="57"/>
      <c r="K1034" s="57"/>
    </row>
    <row r="1035" spans="2:11" s="54" customFormat="1" x14ac:dyDescent="0.25">
      <c r="B1035" s="55"/>
      <c r="C1035" s="55"/>
      <c r="D1035" s="56"/>
      <c r="E1035" s="56"/>
      <c r="F1035" s="56"/>
      <c r="G1035" s="57"/>
      <c r="H1035" s="57"/>
      <c r="I1035" s="57"/>
      <c r="J1035" s="57"/>
      <c r="K1035" s="57"/>
    </row>
    <row r="1036" spans="2:11" s="54" customFormat="1" x14ac:dyDescent="0.25">
      <c r="B1036" s="55"/>
      <c r="C1036" s="55"/>
      <c r="D1036" s="56"/>
      <c r="E1036" s="56"/>
      <c r="F1036" s="56"/>
      <c r="G1036" s="57"/>
      <c r="H1036" s="57"/>
      <c r="I1036" s="57"/>
      <c r="J1036" s="57"/>
      <c r="K1036" s="57"/>
    </row>
    <row r="1037" spans="2:11" s="54" customFormat="1" x14ac:dyDescent="0.25">
      <c r="B1037" s="55"/>
      <c r="C1037" s="55"/>
      <c r="D1037" s="56"/>
      <c r="E1037" s="56"/>
      <c r="F1037" s="56"/>
      <c r="G1037" s="57"/>
      <c r="H1037" s="57"/>
      <c r="I1037" s="57"/>
      <c r="J1037" s="57"/>
      <c r="K1037" s="57"/>
    </row>
    <row r="1038" spans="2:11" s="54" customFormat="1" x14ac:dyDescent="0.25">
      <c r="B1038" s="55"/>
      <c r="C1038" s="55"/>
      <c r="D1038" s="56"/>
      <c r="E1038" s="56"/>
      <c r="F1038" s="56"/>
      <c r="G1038" s="57"/>
      <c r="H1038" s="57"/>
      <c r="I1038" s="57"/>
      <c r="J1038" s="57"/>
      <c r="K1038" s="57"/>
    </row>
    <row r="1039" spans="2:11" s="54" customFormat="1" x14ac:dyDescent="0.25">
      <c r="B1039" s="55"/>
      <c r="C1039" s="55"/>
      <c r="D1039" s="56"/>
      <c r="E1039" s="56"/>
      <c r="F1039" s="56"/>
      <c r="G1039" s="57"/>
      <c r="H1039" s="57"/>
      <c r="I1039" s="57"/>
      <c r="J1039" s="57"/>
      <c r="K1039" s="57"/>
    </row>
    <row r="1040" spans="2:11" s="54" customFormat="1" x14ac:dyDescent="0.25">
      <c r="B1040" s="55"/>
      <c r="C1040" s="55"/>
      <c r="D1040" s="56"/>
      <c r="E1040" s="56"/>
      <c r="F1040" s="56"/>
      <c r="G1040" s="57"/>
      <c r="H1040" s="57"/>
      <c r="I1040" s="57"/>
      <c r="J1040" s="57"/>
      <c r="K1040" s="57"/>
    </row>
    <row r="1041" spans="2:11" s="54" customFormat="1" x14ac:dyDescent="0.25">
      <c r="B1041" s="55"/>
      <c r="C1041" s="55"/>
      <c r="D1041" s="56"/>
      <c r="E1041" s="56"/>
      <c r="F1041" s="56"/>
      <c r="G1041" s="57"/>
      <c r="H1041" s="57"/>
      <c r="I1041" s="57"/>
      <c r="J1041" s="57"/>
      <c r="K1041" s="57"/>
    </row>
    <row r="1042" spans="2:11" s="54" customFormat="1" x14ac:dyDescent="0.25">
      <c r="B1042" s="55"/>
      <c r="C1042" s="55"/>
      <c r="D1042" s="56"/>
      <c r="E1042" s="56"/>
      <c r="F1042" s="56"/>
      <c r="G1042" s="57"/>
      <c r="H1042" s="57"/>
      <c r="I1042" s="57"/>
      <c r="J1042" s="57"/>
      <c r="K1042" s="57"/>
    </row>
    <row r="1043" spans="2:11" s="54" customFormat="1" x14ac:dyDescent="0.25">
      <c r="B1043" s="55"/>
      <c r="C1043" s="55"/>
      <c r="D1043" s="56"/>
      <c r="E1043" s="56"/>
      <c r="F1043" s="56"/>
      <c r="G1043" s="57"/>
      <c r="H1043" s="57"/>
      <c r="I1043" s="57"/>
      <c r="J1043" s="57"/>
      <c r="K1043" s="57"/>
    </row>
    <row r="1044" spans="2:11" s="54" customFormat="1" x14ac:dyDescent="0.25">
      <c r="B1044" s="55"/>
      <c r="C1044" s="55"/>
      <c r="D1044" s="56"/>
      <c r="E1044" s="56"/>
      <c r="F1044" s="56"/>
      <c r="G1044" s="57"/>
      <c r="H1044" s="57"/>
      <c r="I1044" s="57"/>
      <c r="J1044" s="57"/>
      <c r="K1044" s="57"/>
    </row>
    <row r="1045" spans="2:11" s="54" customFormat="1" x14ac:dyDescent="0.25">
      <c r="B1045" s="55"/>
      <c r="C1045" s="55"/>
      <c r="D1045" s="56"/>
      <c r="E1045" s="56"/>
      <c r="F1045" s="56"/>
      <c r="G1045" s="57"/>
      <c r="H1045" s="57"/>
      <c r="I1045" s="57"/>
      <c r="J1045" s="57"/>
      <c r="K1045" s="57"/>
    </row>
    <row r="1046" spans="2:11" s="54" customFormat="1" x14ac:dyDescent="0.25">
      <c r="B1046" s="55"/>
      <c r="C1046" s="55"/>
      <c r="D1046" s="56"/>
      <c r="E1046" s="56"/>
      <c r="F1046" s="56"/>
      <c r="G1046" s="57"/>
      <c r="H1046" s="57"/>
      <c r="I1046" s="57"/>
      <c r="J1046" s="57"/>
      <c r="K1046" s="57"/>
    </row>
    <row r="1047" spans="2:11" s="54" customFormat="1" x14ac:dyDescent="0.25">
      <c r="B1047" s="55"/>
      <c r="C1047" s="55"/>
      <c r="D1047" s="56"/>
      <c r="E1047" s="56"/>
      <c r="F1047" s="56"/>
      <c r="G1047" s="57"/>
      <c r="H1047" s="57"/>
      <c r="I1047" s="57"/>
      <c r="J1047" s="57"/>
      <c r="K1047" s="57"/>
    </row>
    <row r="1048" spans="2:11" s="54" customFormat="1" x14ac:dyDescent="0.25">
      <c r="B1048" s="55"/>
      <c r="C1048" s="55"/>
      <c r="D1048" s="56"/>
      <c r="E1048" s="56"/>
      <c r="F1048" s="56"/>
      <c r="G1048" s="57"/>
      <c r="H1048" s="57"/>
      <c r="I1048" s="57"/>
      <c r="J1048" s="57"/>
      <c r="K1048" s="57"/>
    </row>
    <row r="1049" spans="2:11" s="54" customFormat="1" x14ac:dyDescent="0.25">
      <c r="B1049" s="55"/>
      <c r="C1049" s="55"/>
      <c r="D1049" s="56"/>
      <c r="E1049" s="56"/>
      <c r="F1049" s="56"/>
      <c r="G1049" s="57"/>
      <c r="H1049" s="57"/>
      <c r="I1049" s="57"/>
      <c r="J1049" s="57"/>
      <c r="K1049" s="57"/>
    </row>
    <row r="1050" spans="2:11" s="54" customFormat="1" x14ac:dyDescent="0.25">
      <c r="B1050" s="55"/>
      <c r="C1050" s="55"/>
      <c r="D1050" s="56"/>
      <c r="E1050" s="56"/>
      <c r="F1050" s="56"/>
      <c r="G1050" s="57"/>
      <c r="H1050" s="57"/>
      <c r="I1050" s="57"/>
      <c r="J1050" s="57"/>
      <c r="K1050" s="57"/>
    </row>
    <row r="1051" spans="2:11" s="54" customFormat="1" x14ac:dyDescent="0.25">
      <c r="B1051" s="55"/>
      <c r="C1051" s="55"/>
      <c r="D1051" s="56"/>
      <c r="E1051" s="56"/>
      <c r="F1051" s="56"/>
      <c r="G1051" s="57"/>
      <c r="H1051" s="57"/>
      <c r="I1051" s="57"/>
      <c r="J1051" s="57"/>
      <c r="K1051" s="57"/>
    </row>
    <row r="1052" spans="2:11" s="54" customFormat="1" x14ac:dyDescent="0.25">
      <c r="B1052" s="55"/>
      <c r="C1052" s="55"/>
      <c r="D1052" s="56"/>
      <c r="E1052" s="56"/>
      <c r="F1052" s="56"/>
      <c r="G1052" s="57"/>
      <c r="H1052" s="57"/>
      <c r="I1052" s="57"/>
      <c r="J1052" s="57"/>
      <c r="K1052" s="57"/>
    </row>
    <row r="1053" spans="2:11" s="54" customFormat="1" x14ac:dyDescent="0.25">
      <c r="B1053" s="55"/>
      <c r="C1053" s="55"/>
      <c r="D1053" s="56"/>
      <c r="E1053" s="56"/>
      <c r="F1053" s="56"/>
      <c r="G1053" s="57"/>
      <c r="H1053" s="57"/>
      <c r="I1053" s="57"/>
      <c r="J1053" s="57"/>
      <c r="K1053" s="57"/>
    </row>
    <row r="1054" spans="2:11" s="54" customFormat="1" x14ac:dyDescent="0.25">
      <c r="B1054" s="55"/>
      <c r="C1054" s="55"/>
      <c r="D1054" s="56"/>
      <c r="E1054" s="56"/>
      <c r="F1054" s="56"/>
      <c r="G1054" s="57"/>
      <c r="H1054" s="57"/>
      <c r="I1054" s="57"/>
      <c r="J1054" s="57"/>
      <c r="K1054" s="57"/>
    </row>
    <row r="1055" spans="2:11" s="54" customFormat="1" x14ac:dyDescent="0.25">
      <c r="B1055" s="55"/>
      <c r="C1055" s="55"/>
      <c r="D1055" s="56"/>
      <c r="E1055" s="56"/>
      <c r="F1055" s="56"/>
      <c r="G1055" s="57"/>
      <c r="H1055" s="57"/>
      <c r="I1055" s="57"/>
      <c r="J1055" s="57"/>
      <c r="K1055" s="57"/>
    </row>
    <row r="1056" spans="2:11" s="54" customFormat="1" x14ac:dyDescent="0.25">
      <c r="B1056" s="55"/>
      <c r="C1056" s="55"/>
      <c r="D1056" s="56"/>
      <c r="E1056" s="56"/>
      <c r="F1056" s="56"/>
      <c r="G1056" s="57"/>
      <c r="H1056" s="57"/>
      <c r="I1056" s="57"/>
      <c r="J1056" s="57"/>
      <c r="K1056" s="57"/>
    </row>
    <row r="1057" spans="2:11" s="54" customFormat="1" x14ac:dyDescent="0.25">
      <c r="B1057" s="55"/>
      <c r="C1057" s="55"/>
      <c r="D1057" s="56"/>
      <c r="E1057" s="56"/>
      <c r="F1057" s="56"/>
      <c r="G1057" s="57"/>
      <c r="H1057" s="57"/>
      <c r="I1057" s="57"/>
      <c r="J1057" s="57"/>
      <c r="K1057" s="57"/>
    </row>
    <row r="1058" spans="2:11" s="54" customFormat="1" x14ac:dyDescent="0.25">
      <c r="B1058" s="55"/>
      <c r="C1058" s="55"/>
      <c r="D1058" s="56"/>
      <c r="E1058" s="56"/>
      <c r="F1058" s="56"/>
      <c r="G1058" s="57"/>
      <c r="H1058" s="57"/>
      <c r="I1058" s="57"/>
      <c r="J1058" s="57"/>
      <c r="K1058" s="57"/>
    </row>
    <row r="1059" spans="2:11" s="54" customFormat="1" x14ac:dyDescent="0.25">
      <c r="B1059" s="55"/>
      <c r="C1059" s="55"/>
      <c r="D1059" s="56"/>
      <c r="E1059" s="56"/>
      <c r="F1059" s="56"/>
      <c r="G1059" s="57"/>
      <c r="H1059" s="57"/>
      <c r="I1059" s="57"/>
      <c r="J1059" s="57"/>
      <c r="K1059" s="57"/>
    </row>
    <row r="1060" spans="2:11" s="54" customFormat="1" x14ac:dyDescent="0.25">
      <c r="B1060" s="55"/>
      <c r="C1060" s="55"/>
      <c r="D1060" s="56"/>
      <c r="E1060" s="56"/>
      <c r="F1060" s="56"/>
      <c r="G1060" s="57"/>
      <c r="H1060" s="57"/>
      <c r="I1060" s="57"/>
      <c r="J1060" s="57"/>
      <c r="K1060" s="57"/>
    </row>
    <row r="1061" spans="2:11" s="54" customFormat="1" x14ac:dyDescent="0.25">
      <c r="B1061" s="55"/>
      <c r="C1061" s="55"/>
      <c r="D1061" s="56"/>
      <c r="E1061" s="56"/>
      <c r="F1061" s="56"/>
      <c r="G1061" s="57"/>
      <c r="H1061" s="57"/>
      <c r="I1061" s="57"/>
      <c r="J1061" s="57"/>
      <c r="K1061" s="57"/>
    </row>
    <row r="1062" spans="2:11" s="54" customFormat="1" x14ac:dyDescent="0.25">
      <c r="B1062" s="55"/>
      <c r="C1062" s="55"/>
      <c r="D1062" s="56"/>
      <c r="E1062" s="56"/>
      <c r="F1062" s="56"/>
      <c r="G1062" s="57"/>
      <c r="H1062" s="57"/>
      <c r="I1062" s="57"/>
      <c r="J1062" s="57"/>
      <c r="K1062" s="57"/>
    </row>
    <row r="1063" spans="2:11" s="54" customFormat="1" x14ac:dyDescent="0.25">
      <c r="B1063" s="55"/>
      <c r="C1063" s="55"/>
      <c r="D1063" s="56"/>
      <c r="E1063" s="56"/>
      <c r="F1063" s="56"/>
      <c r="G1063" s="57"/>
      <c r="H1063" s="57"/>
      <c r="I1063" s="57"/>
      <c r="J1063" s="57"/>
      <c r="K1063" s="57"/>
    </row>
    <row r="1064" spans="2:11" s="54" customFormat="1" x14ac:dyDescent="0.25">
      <c r="B1064" s="55"/>
      <c r="C1064" s="55"/>
      <c r="D1064" s="56"/>
      <c r="E1064" s="56"/>
      <c r="F1064" s="56"/>
      <c r="G1064" s="57"/>
      <c r="H1064" s="57"/>
      <c r="I1064" s="57"/>
      <c r="J1064" s="57"/>
      <c r="K1064" s="57"/>
    </row>
    <row r="1065" spans="2:11" s="54" customFormat="1" x14ac:dyDescent="0.25">
      <c r="B1065" s="55"/>
      <c r="C1065" s="55"/>
      <c r="D1065" s="56"/>
      <c r="E1065" s="56"/>
      <c r="F1065" s="56"/>
      <c r="G1065" s="57"/>
      <c r="H1065" s="57"/>
      <c r="I1065" s="57"/>
      <c r="J1065" s="57"/>
      <c r="K1065" s="57"/>
    </row>
    <row r="1066" spans="2:11" s="54" customFormat="1" x14ac:dyDescent="0.25">
      <c r="B1066" s="55"/>
      <c r="C1066" s="55"/>
      <c r="D1066" s="56"/>
      <c r="E1066" s="56"/>
      <c r="F1066" s="56"/>
      <c r="G1066" s="57"/>
      <c r="H1066" s="57"/>
      <c r="I1066" s="57"/>
      <c r="J1066" s="57"/>
      <c r="K1066" s="57"/>
    </row>
    <row r="1067" spans="2:11" s="54" customFormat="1" x14ac:dyDescent="0.25">
      <c r="B1067" s="55"/>
      <c r="C1067" s="55"/>
      <c r="D1067" s="56"/>
      <c r="E1067" s="56"/>
      <c r="F1067" s="56"/>
      <c r="G1067" s="57"/>
      <c r="H1067" s="57"/>
      <c r="I1067" s="57"/>
      <c r="J1067" s="57"/>
      <c r="K1067" s="57"/>
    </row>
    <row r="1068" spans="2:11" s="54" customFormat="1" x14ac:dyDescent="0.25">
      <c r="B1068" s="55"/>
      <c r="C1068" s="55"/>
      <c r="D1068" s="56"/>
      <c r="E1068" s="56"/>
      <c r="F1068" s="56"/>
      <c r="G1068" s="57"/>
      <c r="H1068" s="57"/>
      <c r="I1068" s="57"/>
      <c r="J1068" s="57"/>
      <c r="K1068" s="57"/>
    </row>
    <row r="1069" spans="2:11" s="54" customFormat="1" x14ac:dyDescent="0.25">
      <c r="B1069" s="55"/>
      <c r="C1069" s="55"/>
      <c r="D1069" s="56"/>
      <c r="E1069" s="56"/>
      <c r="F1069" s="56"/>
      <c r="G1069" s="57"/>
      <c r="H1069" s="57"/>
      <c r="I1069" s="57"/>
      <c r="J1069" s="57"/>
      <c r="K1069" s="57"/>
    </row>
    <row r="1070" spans="2:11" s="54" customFormat="1" x14ac:dyDescent="0.25">
      <c r="B1070" s="55"/>
      <c r="C1070" s="55"/>
      <c r="D1070" s="56"/>
      <c r="E1070" s="56"/>
      <c r="F1070" s="56"/>
      <c r="G1070" s="57"/>
      <c r="H1070" s="57"/>
      <c r="I1070" s="57"/>
      <c r="J1070" s="57"/>
      <c r="K1070" s="57"/>
    </row>
    <row r="1071" spans="2:11" s="54" customFormat="1" x14ac:dyDescent="0.25">
      <c r="B1071" s="55"/>
      <c r="C1071" s="55"/>
      <c r="D1071" s="56"/>
      <c r="E1071" s="56"/>
      <c r="F1071" s="56"/>
      <c r="G1071" s="57"/>
      <c r="H1071" s="57"/>
      <c r="I1071" s="57"/>
      <c r="J1071" s="57"/>
      <c r="K1071" s="57"/>
    </row>
    <row r="1072" spans="2:11" s="54" customFormat="1" x14ac:dyDescent="0.25">
      <c r="B1072" s="55"/>
      <c r="C1072" s="55"/>
      <c r="D1072" s="56"/>
      <c r="E1072" s="56"/>
      <c r="F1072" s="56"/>
      <c r="G1072" s="57"/>
      <c r="H1072" s="57"/>
      <c r="I1072" s="57"/>
      <c r="J1072" s="57"/>
      <c r="K1072" s="57"/>
    </row>
    <row r="1073" spans="2:11" s="54" customFormat="1" x14ac:dyDescent="0.25">
      <c r="B1073" s="55"/>
      <c r="C1073" s="55"/>
      <c r="D1073" s="56"/>
      <c r="E1073" s="56"/>
      <c r="F1073" s="56"/>
      <c r="G1073" s="57"/>
      <c r="H1073" s="57"/>
      <c r="I1073" s="57"/>
      <c r="J1073" s="57"/>
      <c r="K1073" s="57"/>
    </row>
    <row r="1074" spans="2:11" s="54" customFormat="1" x14ac:dyDescent="0.25">
      <c r="B1074" s="55"/>
      <c r="C1074" s="55"/>
      <c r="D1074" s="56"/>
      <c r="E1074" s="56"/>
      <c r="F1074" s="56"/>
      <c r="G1074" s="57"/>
      <c r="H1074" s="57"/>
      <c r="I1074" s="57"/>
      <c r="J1074" s="57"/>
      <c r="K1074" s="57"/>
    </row>
    <row r="1075" spans="2:11" s="54" customFormat="1" x14ac:dyDescent="0.25">
      <c r="B1075" s="55"/>
      <c r="C1075" s="55"/>
      <c r="D1075" s="56"/>
      <c r="E1075" s="56"/>
      <c r="F1075" s="56"/>
      <c r="G1075" s="57"/>
      <c r="H1075" s="57"/>
      <c r="I1075" s="57"/>
      <c r="J1075" s="57"/>
      <c r="K1075" s="57"/>
    </row>
    <row r="1076" spans="2:11" s="54" customFormat="1" x14ac:dyDescent="0.25">
      <c r="B1076" s="55"/>
      <c r="C1076" s="55"/>
      <c r="D1076" s="56"/>
      <c r="E1076" s="56"/>
      <c r="F1076" s="56"/>
      <c r="G1076" s="57"/>
      <c r="H1076" s="57"/>
      <c r="I1076" s="57"/>
      <c r="J1076" s="57"/>
      <c r="K1076" s="57"/>
    </row>
    <row r="1077" spans="2:11" s="54" customFormat="1" x14ac:dyDescent="0.25">
      <c r="B1077" s="55"/>
      <c r="C1077" s="55"/>
      <c r="D1077" s="56"/>
      <c r="E1077" s="56"/>
      <c r="F1077" s="56"/>
      <c r="G1077" s="57"/>
      <c r="H1077" s="57"/>
      <c r="I1077" s="57"/>
      <c r="J1077" s="57"/>
      <c r="K1077" s="57"/>
    </row>
    <row r="1078" spans="2:11" s="54" customFormat="1" x14ac:dyDescent="0.25">
      <c r="B1078" s="55"/>
      <c r="C1078" s="55"/>
      <c r="D1078" s="56"/>
      <c r="E1078" s="56"/>
      <c r="F1078" s="56"/>
      <c r="G1078" s="57"/>
      <c r="H1078" s="57"/>
      <c r="I1078" s="57"/>
      <c r="J1078" s="57"/>
      <c r="K1078" s="57"/>
    </row>
    <row r="1079" spans="2:11" s="54" customFormat="1" x14ac:dyDescent="0.25">
      <c r="B1079" s="55"/>
      <c r="C1079" s="55"/>
      <c r="D1079" s="56"/>
      <c r="E1079" s="56"/>
      <c r="F1079" s="56"/>
      <c r="G1079" s="57"/>
      <c r="H1079" s="57"/>
      <c r="I1079" s="57"/>
      <c r="J1079" s="57"/>
      <c r="K1079" s="57"/>
    </row>
    <row r="1080" spans="2:11" s="54" customFormat="1" x14ac:dyDescent="0.25">
      <c r="B1080" s="55"/>
      <c r="C1080" s="55"/>
      <c r="D1080" s="56"/>
      <c r="E1080" s="56"/>
      <c r="F1080" s="56"/>
      <c r="G1080" s="57"/>
      <c r="H1080" s="57"/>
      <c r="I1080" s="57"/>
      <c r="J1080" s="57"/>
      <c r="K1080" s="57"/>
    </row>
    <row r="1081" spans="2:11" s="54" customFormat="1" x14ac:dyDescent="0.25">
      <c r="B1081" s="55"/>
      <c r="C1081" s="55"/>
      <c r="D1081" s="56"/>
      <c r="E1081" s="56"/>
      <c r="F1081" s="56"/>
      <c r="G1081" s="57"/>
      <c r="H1081" s="57"/>
      <c r="I1081" s="57"/>
      <c r="J1081" s="57"/>
      <c r="K1081" s="57"/>
    </row>
    <row r="1082" spans="2:11" s="54" customFormat="1" x14ac:dyDescent="0.25">
      <c r="B1082" s="55"/>
      <c r="C1082" s="55"/>
      <c r="D1082" s="56"/>
      <c r="E1082" s="56"/>
      <c r="F1082" s="56"/>
      <c r="G1082" s="57"/>
      <c r="H1082" s="57"/>
      <c r="I1082" s="57"/>
      <c r="J1082" s="57"/>
      <c r="K1082" s="57"/>
    </row>
    <row r="1083" spans="2:11" s="54" customFormat="1" x14ac:dyDescent="0.25">
      <c r="B1083" s="55"/>
      <c r="C1083" s="55"/>
      <c r="D1083" s="56"/>
      <c r="E1083" s="56"/>
      <c r="F1083" s="56"/>
      <c r="G1083" s="57"/>
      <c r="H1083" s="57"/>
      <c r="I1083" s="57"/>
      <c r="J1083" s="57"/>
      <c r="K1083" s="57"/>
    </row>
    <row r="1084" spans="2:11" s="54" customFormat="1" x14ac:dyDescent="0.25">
      <c r="B1084" s="55"/>
      <c r="C1084" s="55"/>
      <c r="D1084" s="56"/>
      <c r="E1084" s="56"/>
      <c r="F1084" s="56"/>
      <c r="G1084" s="57"/>
      <c r="H1084" s="57"/>
      <c r="I1084" s="57"/>
      <c r="J1084" s="57"/>
      <c r="K1084" s="57"/>
    </row>
    <row r="1085" spans="2:11" s="54" customFormat="1" x14ac:dyDescent="0.25">
      <c r="B1085" s="55"/>
      <c r="C1085" s="55"/>
      <c r="D1085" s="56"/>
      <c r="E1085" s="56"/>
      <c r="F1085" s="56"/>
      <c r="G1085" s="57"/>
      <c r="H1085" s="57"/>
      <c r="I1085" s="57"/>
      <c r="J1085" s="57"/>
      <c r="K1085" s="57"/>
    </row>
    <row r="1086" spans="2:11" s="54" customFormat="1" x14ac:dyDescent="0.25">
      <c r="B1086" s="55"/>
      <c r="C1086" s="55"/>
      <c r="D1086" s="56"/>
      <c r="E1086" s="56"/>
      <c r="F1086" s="56"/>
      <c r="G1086" s="57"/>
      <c r="H1086" s="57"/>
      <c r="I1086" s="57"/>
      <c r="J1086" s="57"/>
      <c r="K1086" s="57"/>
    </row>
    <row r="1087" spans="2:11" s="54" customFormat="1" x14ac:dyDescent="0.25">
      <c r="B1087" s="55"/>
      <c r="C1087" s="55"/>
      <c r="D1087" s="56"/>
      <c r="E1087" s="56"/>
      <c r="F1087" s="56"/>
      <c r="G1087" s="57"/>
      <c r="H1087" s="57"/>
      <c r="I1087" s="57"/>
      <c r="J1087" s="57"/>
      <c r="K1087" s="57"/>
    </row>
    <row r="1088" spans="2:11" s="54" customFormat="1" x14ac:dyDescent="0.25">
      <c r="B1088" s="55"/>
      <c r="C1088" s="55"/>
      <c r="D1088" s="56"/>
      <c r="E1088" s="56"/>
      <c r="F1088" s="56"/>
      <c r="G1088" s="57"/>
      <c r="H1088" s="57"/>
      <c r="I1088" s="57"/>
      <c r="J1088" s="57"/>
      <c r="K1088" s="57"/>
    </row>
    <row r="1089" spans="2:11" s="54" customFormat="1" x14ac:dyDescent="0.25">
      <c r="B1089" s="55"/>
      <c r="C1089" s="55"/>
      <c r="D1089" s="56"/>
      <c r="E1089" s="56"/>
      <c r="F1089" s="56"/>
      <c r="G1089" s="57"/>
      <c r="H1089" s="57"/>
      <c r="I1089" s="57"/>
      <c r="J1089" s="57"/>
      <c r="K1089" s="57"/>
    </row>
    <row r="1090" spans="2:11" s="54" customFormat="1" x14ac:dyDescent="0.25">
      <c r="B1090" s="55"/>
      <c r="C1090" s="55"/>
      <c r="D1090" s="56"/>
      <c r="E1090" s="56"/>
      <c r="F1090" s="56"/>
      <c r="G1090" s="57"/>
      <c r="H1090" s="57"/>
      <c r="I1090" s="57"/>
      <c r="J1090" s="57"/>
      <c r="K1090" s="57"/>
    </row>
    <row r="1091" spans="2:11" s="54" customFormat="1" x14ac:dyDescent="0.25">
      <c r="B1091" s="55"/>
      <c r="C1091" s="55"/>
      <c r="D1091" s="56"/>
      <c r="E1091" s="56"/>
      <c r="F1091" s="56"/>
      <c r="G1091" s="57"/>
      <c r="H1091" s="57"/>
      <c r="I1091" s="57"/>
      <c r="J1091" s="57"/>
      <c r="K1091" s="57"/>
    </row>
    <row r="1092" spans="2:11" s="54" customFormat="1" x14ac:dyDescent="0.25">
      <c r="B1092" s="55"/>
      <c r="C1092" s="55"/>
      <c r="D1092" s="56"/>
      <c r="E1092" s="56"/>
      <c r="F1092" s="56"/>
      <c r="G1092" s="57"/>
      <c r="H1092" s="57"/>
      <c r="I1092" s="57"/>
      <c r="J1092" s="57"/>
      <c r="K1092" s="57"/>
    </row>
    <row r="1093" spans="2:11" s="54" customFormat="1" x14ac:dyDescent="0.25">
      <c r="B1093" s="55"/>
      <c r="C1093" s="55"/>
      <c r="D1093" s="56"/>
      <c r="E1093" s="56"/>
      <c r="F1093" s="56"/>
      <c r="G1093" s="57"/>
      <c r="H1093" s="57"/>
      <c r="I1093" s="57"/>
      <c r="J1093" s="57"/>
      <c r="K1093" s="57"/>
    </row>
    <row r="1094" spans="2:11" s="54" customFormat="1" x14ac:dyDescent="0.25">
      <c r="B1094" s="55"/>
      <c r="C1094" s="55"/>
      <c r="D1094" s="56"/>
      <c r="E1094" s="56"/>
      <c r="F1094" s="56"/>
      <c r="G1094" s="57"/>
      <c r="H1094" s="57"/>
      <c r="I1094" s="57"/>
      <c r="J1094" s="57"/>
      <c r="K1094" s="57"/>
    </row>
    <row r="1095" spans="2:11" s="54" customFormat="1" x14ac:dyDescent="0.25">
      <c r="B1095" s="55"/>
      <c r="C1095" s="55"/>
      <c r="D1095" s="56"/>
      <c r="E1095" s="56"/>
      <c r="F1095" s="56"/>
      <c r="G1095" s="57"/>
      <c r="H1095" s="57"/>
      <c r="I1095" s="57"/>
      <c r="J1095" s="57"/>
      <c r="K1095" s="57"/>
    </row>
    <row r="1096" spans="2:11" s="54" customFormat="1" x14ac:dyDescent="0.25">
      <c r="B1096" s="55"/>
      <c r="C1096" s="55"/>
      <c r="D1096" s="56"/>
      <c r="E1096" s="56"/>
      <c r="F1096" s="56"/>
      <c r="G1096" s="57"/>
      <c r="H1096" s="57"/>
      <c r="I1096" s="57"/>
      <c r="J1096" s="57"/>
      <c r="K1096" s="57"/>
    </row>
    <row r="1097" spans="2:11" s="54" customFormat="1" x14ac:dyDescent="0.25">
      <c r="B1097" s="55"/>
      <c r="C1097" s="55"/>
      <c r="D1097" s="56"/>
      <c r="E1097" s="56"/>
      <c r="F1097" s="56"/>
      <c r="G1097" s="57"/>
      <c r="H1097" s="57"/>
      <c r="I1097" s="57"/>
      <c r="J1097" s="57"/>
      <c r="K1097" s="57"/>
    </row>
    <row r="1098" spans="2:11" s="54" customFormat="1" x14ac:dyDescent="0.25">
      <c r="B1098" s="55"/>
      <c r="C1098" s="55"/>
      <c r="D1098" s="56"/>
      <c r="E1098" s="56"/>
      <c r="F1098" s="56"/>
      <c r="G1098" s="57"/>
      <c r="H1098" s="57"/>
      <c r="I1098" s="57"/>
      <c r="J1098" s="57"/>
      <c r="K1098" s="57"/>
    </row>
    <row r="1099" spans="2:11" s="54" customFormat="1" x14ac:dyDescent="0.25">
      <c r="B1099" s="55"/>
      <c r="C1099" s="55"/>
      <c r="D1099" s="56"/>
      <c r="E1099" s="56"/>
      <c r="F1099" s="56"/>
      <c r="G1099" s="57"/>
      <c r="H1099" s="57"/>
      <c r="I1099" s="57"/>
      <c r="J1099" s="57"/>
      <c r="K1099" s="57"/>
    </row>
    <row r="1100" spans="2:11" s="54" customFormat="1" x14ac:dyDescent="0.25">
      <c r="B1100" s="55"/>
      <c r="C1100" s="55"/>
      <c r="D1100" s="56"/>
      <c r="E1100" s="56"/>
      <c r="F1100" s="56"/>
      <c r="G1100" s="57"/>
      <c r="H1100" s="57"/>
      <c r="I1100" s="57"/>
      <c r="J1100" s="57"/>
      <c r="K1100" s="57"/>
    </row>
    <row r="1101" spans="2:11" s="54" customFormat="1" x14ac:dyDescent="0.25">
      <c r="B1101" s="55"/>
      <c r="C1101" s="55"/>
      <c r="D1101" s="56"/>
      <c r="E1101" s="56"/>
      <c r="F1101" s="56"/>
      <c r="G1101" s="57"/>
      <c r="H1101" s="57"/>
      <c r="I1101" s="57"/>
      <c r="J1101" s="57"/>
      <c r="K1101" s="57"/>
    </row>
    <row r="1102" spans="2:11" s="54" customFormat="1" x14ac:dyDescent="0.25">
      <c r="B1102" s="55"/>
      <c r="C1102" s="55"/>
      <c r="D1102" s="56"/>
      <c r="E1102" s="56"/>
      <c r="F1102" s="56"/>
      <c r="G1102" s="57"/>
      <c r="H1102" s="57"/>
      <c r="I1102" s="57"/>
      <c r="J1102" s="57"/>
      <c r="K1102" s="57"/>
    </row>
    <row r="1103" spans="2:11" s="54" customFormat="1" x14ac:dyDescent="0.25">
      <c r="B1103" s="55"/>
      <c r="C1103" s="55"/>
      <c r="D1103" s="56"/>
      <c r="E1103" s="56"/>
      <c r="F1103" s="56"/>
      <c r="G1103" s="57"/>
      <c r="H1103" s="57"/>
      <c r="I1103" s="57"/>
      <c r="J1103" s="57"/>
      <c r="K1103" s="57"/>
    </row>
    <row r="1104" spans="2:11" s="54" customFormat="1" x14ac:dyDescent="0.25">
      <c r="B1104" s="55"/>
      <c r="C1104" s="55"/>
      <c r="D1104" s="56"/>
      <c r="E1104" s="56"/>
      <c r="F1104" s="56"/>
      <c r="G1104" s="57"/>
      <c r="H1104" s="57"/>
      <c r="I1104" s="57"/>
      <c r="J1104" s="57"/>
      <c r="K1104" s="57"/>
    </row>
    <row r="1105" spans="2:11" s="54" customFormat="1" x14ac:dyDescent="0.25">
      <c r="B1105" s="55"/>
      <c r="C1105" s="55"/>
      <c r="D1105" s="56"/>
      <c r="E1105" s="56"/>
      <c r="F1105" s="56"/>
      <c r="G1105" s="57"/>
      <c r="H1105" s="57"/>
      <c r="I1105" s="57"/>
      <c r="J1105" s="57"/>
      <c r="K1105" s="57"/>
    </row>
    <row r="1106" spans="2:11" s="54" customFormat="1" x14ac:dyDescent="0.25">
      <c r="B1106" s="55"/>
      <c r="C1106" s="55"/>
      <c r="D1106" s="56"/>
      <c r="E1106" s="56"/>
      <c r="F1106" s="56"/>
      <c r="G1106" s="57"/>
      <c r="H1106" s="57"/>
      <c r="I1106" s="57"/>
      <c r="J1106" s="57"/>
      <c r="K1106" s="57"/>
    </row>
    <row r="1107" spans="2:11" s="54" customFormat="1" x14ac:dyDescent="0.25">
      <c r="B1107" s="55"/>
      <c r="C1107" s="55"/>
      <c r="D1107" s="56"/>
      <c r="E1107" s="56"/>
      <c r="F1107" s="56"/>
      <c r="G1107" s="57"/>
      <c r="H1107" s="57"/>
      <c r="I1107" s="57"/>
      <c r="J1107" s="57"/>
      <c r="K1107" s="57"/>
    </row>
    <row r="1108" spans="2:11" s="54" customFormat="1" x14ac:dyDescent="0.25">
      <c r="B1108" s="55"/>
      <c r="C1108" s="55"/>
      <c r="D1108" s="56"/>
      <c r="E1108" s="56"/>
      <c r="F1108" s="56"/>
      <c r="G1108" s="57"/>
      <c r="H1108" s="57"/>
      <c r="I1108" s="57"/>
      <c r="J1108" s="57"/>
      <c r="K1108" s="57"/>
    </row>
    <row r="1109" spans="2:11" s="54" customFormat="1" x14ac:dyDescent="0.25">
      <c r="B1109" s="55"/>
      <c r="C1109" s="55"/>
      <c r="D1109" s="56"/>
      <c r="E1109" s="56"/>
      <c r="F1109" s="56"/>
      <c r="G1109" s="57"/>
      <c r="H1109" s="57"/>
      <c r="I1109" s="57"/>
      <c r="J1109" s="57"/>
      <c r="K1109" s="57"/>
    </row>
    <row r="1110" spans="2:11" s="54" customFormat="1" x14ac:dyDescent="0.25">
      <c r="B1110" s="55"/>
      <c r="C1110" s="55"/>
      <c r="D1110" s="56"/>
      <c r="E1110" s="56"/>
      <c r="F1110" s="56"/>
      <c r="G1110" s="57"/>
      <c r="H1110" s="57"/>
      <c r="I1110" s="57"/>
      <c r="J1110" s="57"/>
      <c r="K1110" s="57"/>
    </row>
    <row r="1111" spans="2:11" s="54" customFormat="1" x14ac:dyDescent="0.25">
      <c r="B1111" s="55"/>
      <c r="C1111" s="55"/>
      <c r="D1111" s="56"/>
      <c r="E1111" s="56"/>
      <c r="F1111" s="56"/>
      <c r="G1111" s="57"/>
      <c r="H1111" s="57"/>
      <c r="I1111" s="57"/>
      <c r="J1111" s="57"/>
      <c r="K1111" s="57"/>
    </row>
    <row r="1112" spans="2:11" s="54" customFormat="1" x14ac:dyDescent="0.25">
      <c r="B1112" s="55"/>
      <c r="C1112" s="55"/>
      <c r="D1112" s="56"/>
      <c r="E1112" s="56"/>
      <c r="F1112" s="56"/>
      <c r="G1112" s="57"/>
      <c r="H1112" s="57"/>
      <c r="I1112" s="57"/>
      <c r="J1112" s="57"/>
      <c r="K1112" s="57"/>
    </row>
    <row r="1113" spans="2:11" s="54" customFormat="1" x14ac:dyDescent="0.25">
      <c r="B1113" s="55"/>
      <c r="C1113" s="55"/>
      <c r="D1113" s="56"/>
      <c r="E1113" s="56"/>
      <c r="F1113" s="56"/>
      <c r="G1113" s="57"/>
      <c r="H1113" s="57"/>
      <c r="I1113" s="57"/>
      <c r="J1113" s="57"/>
      <c r="K1113" s="57"/>
    </row>
    <row r="1114" spans="2:11" s="54" customFormat="1" x14ac:dyDescent="0.25">
      <c r="B1114" s="55"/>
      <c r="C1114" s="55"/>
      <c r="D1114" s="56"/>
      <c r="E1114" s="56"/>
      <c r="F1114" s="56"/>
      <c r="G1114" s="57"/>
      <c r="H1114" s="57"/>
      <c r="I1114" s="57"/>
      <c r="J1114" s="57"/>
      <c r="K1114" s="57"/>
    </row>
    <row r="1115" spans="2:11" s="54" customFormat="1" x14ac:dyDescent="0.25">
      <c r="B1115" s="55"/>
      <c r="C1115" s="55"/>
      <c r="D1115" s="56"/>
      <c r="E1115" s="56"/>
      <c r="F1115" s="56"/>
      <c r="G1115" s="57"/>
      <c r="H1115" s="57"/>
      <c r="I1115" s="57"/>
      <c r="J1115" s="57"/>
      <c r="K1115" s="57"/>
    </row>
    <row r="1116" spans="2:11" s="54" customFormat="1" x14ac:dyDescent="0.25">
      <c r="B1116" s="55"/>
      <c r="C1116" s="55"/>
      <c r="D1116" s="56"/>
      <c r="E1116" s="56"/>
      <c r="F1116" s="56"/>
      <c r="G1116" s="57"/>
      <c r="H1116" s="57"/>
      <c r="I1116" s="57"/>
      <c r="J1116" s="57"/>
      <c r="K1116" s="57"/>
    </row>
    <row r="1117" spans="2:11" s="54" customFormat="1" x14ac:dyDescent="0.25">
      <c r="B1117" s="55"/>
      <c r="C1117" s="55"/>
      <c r="D1117" s="56"/>
      <c r="E1117" s="56"/>
      <c r="F1117" s="56"/>
      <c r="G1117" s="57"/>
      <c r="H1117" s="57"/>
      <c r="I1117" s="57"/>
      <c r="J1117" s="57"/>
      <c r="K1117" s="57"/>
    </row>
    <row r="1118" spans="2:11" s="54" customFormat="1" x14ac:dyDescent="0.25">
      <c r="B1118" s="55"/>
      <c r="C1118" s="55"/>
      <c r="D1118" s="56"/>
      <c r="E1118" s="56"/>
      <c r="F1118" s="56"/>
      <c r="G1118" s="57"/>
      <c r="H1118" s="57"/>
      <c r="I1118" s="57"/>
      <c r="J1118" s="57"/>
      <c r="K1118" s="57"/>
    </row>
    <row r="1119" spans="2:11" s="54" customFormat="1" x14ac:dyDescent="0.25">
      <c r="B1119" s="55"/>
      <c r="C1119" s="55"/>
      <c r="D1119" s="56"/>
      <c r="E1119" s="56"/>
      <c r="F1119" s="56"/>
      <c r="G1119" s="57"/>
      <c r="H1119" s="57"/>
      <c r="I1119" s="57"/>
      <c r="J1119" s="57"/>
      <c r="K1119" s="57"/>
    </row>
    <row r="1120" spans="2:11" s="54" customFormat="1" x14ac:dyDescent="0.25">
      <c r="B1120" s="55"/>
      <c r="C1120" s="55"/>
      <c r="D1120" s="56"/>
      <c r="E1120" s="56"/>
      <c r="F1120" s="56"/>
      <c r="G1120" s="57"/>
      <c r="H1120" s="57"/>
      <c r="I1120" s="57"/>
      <c r="J1120" s="57"/>
      <c r="K1120" s="57"/>
    </row>
    <row r="1121" spans="2:11" s="54" customFormat="1" x14ac:dyDescent="0.25">
      <c r="B1121" s="55"/>
      <c r="C1121" s="55"/>
      <c r="D1121" s="56"/>
      <c r="E1121" s="56"/>
      <c r="F1121" s="56"/>
      <c r="G1121" s="57"/>
      <c r="H1121" s="57"/>
      <c r="I1121" s="57"/>
      <c r="J1121" s="57"/>
      <c r="K1121" s="57"/>
    </row>
    <row r="1122" spans="2:11" s="54" customFormat="1" x14ac:dyDescent="0.25">
      <c r="B1122" s="55"/>
      <c r="C1122" s="55"/>
      <c r="D1122" s="56"/>
      <c r="E1122" s="56"/>
      <c r="F1122" s="56"/>
      <c r="G1122" s="57"/>
      <c r="H1122" s="57"/>
      <c r="I1122" s="57"/>
      <c r="J1122" s="57"/>
      <c r="K1122" s="57"/>
    </row>
    <row r="1123" spans="2:11" s="54" customFormat="1" x14ac:dyDescent="0.25">
      <c r="B1123" s="55"/>
      <c r="C1123" s="55"/>
      <c r="D1123" s="56"/>
      <c r="E1123" s="56"/>
      <c r="F1123" s="56"/>
      <c r="G1123" s="57"/>
      <c r="H1123" s="57"/>
      <c r="I1123" s="57"/>
      <c r="J1123" s="57"/>
      <c r="K1123" s="57"/>
    </row>
    <row r="1124" spans="2:11" s="54" customFormat="1" x14ac:dyDescent="0.25">
      <c r="B1124" s="55"/>
      <c r="C1124" s="55"/>
      <c r="D1124" s="56"/>
      <c r="E1124" s="56"/>
      <c r="F1124" s="56"/>
      <c r="G1124" s="57"/>
      <c r="H1124" s="57"/>
      <c r="I1124" s="57"/>
      <c r="J1124" s="57"/>
      <c r="K1124" s="57"/>
    </row>
    <row r="1125" spans="2:11" s="54" customFormat="1" x14ac:dyDescent="0.25">
      <c r="B1125" s="55"/>
      <c r="C1125" s="55"/>
      <c r="D1125" s="56"/>
      <c r="E1125" s="56"/>
      <c r="F1125" s="56"/>
      <c r="G1125" s="57"/>
      <c r="H1125" s="57"/>
      <c r="I1125" s="57"/>
      <c r="J1125" s="57"/>
      <c r="K1125" s="57"/>
    </row>
    <row r="1126" spans="2:11" s="54" customFormat="1" x14ac:dyDescent="0.25">
      <c r="B1126" s="55"/>
      <c r="C1126" s="55"/>
      <c r="D1126" s="56"/>
      <c r="E1126" s="56"/>
      <c r="F1126" s="56"/>
      <c r="G1126" s="57"/>
      <c r="H1126" s="57"/>
      <c r="I1126" s="57"/>
      <c r="J1126" s="57"/>
      <c r="K1126" s="57"/>
    </row>
    <row r="1127" spans="2:11" s="54" customFormat="1" x14ac:dyDescent="0.25">
      <c r="B1127" s="55"/>
      <c r="C1127" s="55"/>
      <c r="D1127" s="56"/>
      <c r="E1127" s="56"/>
      <c r="F1127" s="56"/>
      <c r="G1127" s="57"/>
      <c r="H1127" s="57"/>
      <c r="I1127" s="57"/>
      <c r="J1127" s="57"/>
      <c r="K1127" s="57"/>
    </row>
    <row r="1128" spans="2:11" s="54" customFormat="1" x14ac:dyDescent="0.25">
      <c r="B1128" s="55"/>
      <c r="C1128" s="55"/>
      <c r="D1128" s="56"/>
      <c r="E1128" s="56"/>
      <c r="F1128" s="56"/>
      <c r="G1128" s="57"/>
      <c r="H1128" s="57"/>
      <c r="I1128" s="57"/>
      <c r="J1128" s="57"/>
      <c r="K1128" s="57"/>
    </row>
    <row r="1129" spans="2:11" s="54" customFormat="1" x14ac:dyDescent="0.25">
      <c r="B1129" s="55"/>
      <c r="C1129" s="55"/>
      <c r="D1129" s="56"/>
      <c r="E1129" s="56"/>
      <c r="F1129" s="56"/>
      <c r="G1129" s="57"/>
      <c r="H1129" s="57"/>
      <c r="I1129" s="57"/>
      <c r="J1129" s="57"/>
      <c r="K1129" s="57"/>
    </row>
    <row r="1130" spans="2:11" s="54" customFormat="1" x14ac:dyDescent="0.25">
      <c r="B1130" s="55"/>
      <c r="C1130" s="55"/>
      <c r="D1130" s="56"/>
      <c r="E1130" s="56"/>
      <c r="F1130" s="56"/>
      <c r="G1130" s="57"/>
      <c r="H1130" s="57"/>
      <c r="I1130" s="57"/>
      <c r="J1130" s="57"/>
      <c r="K1130" s="57"/>
    </row>
    <row r="1131" spans="2:11" s="54" customFormat="1" x14ac:dyDescent="0.25">
      <c r="B1131" s="55"/>
      <c r="C1131" s="55"/>
      <c r="D1131" s="56"/>
      <c r="E1131" s="56"/>
      <c r="F1131" s="56"/>
      <c r="G1131" s="57"/>
      <c r="H1131" s="57"/>
      <c r="I1131" s="57"/>
      <c r="J1131" s="57"/>
      <c r="K1131" s="57"/>
    </row>
    <row r="1132" spans="2:11" s="54" customFormat="1" x14ac:dyDescent="0.25">
      <c r="B1132" s="55"/>
      <c r="C1132" s="55"/>
      <c r="D1132" s="56"/>
      <c r="E1132" s="56"/>
      <c r="F1132" s="56"/>
      <c r="G1132" s="57"/>
      <c r="H1132" s="57"/>
      <c r="I1132" s="57"/>
      <c r="J1132" s="57"/>
      <c r="K1132" s="57"/>
    </row>
    <row r="1133" spans="2:11" s="54" customFormat="1" x14ac:dyDescent="0.25">
      <c r="B1133" s="55"/>
      <c r="C1133" s="55"/>
      <c r="D1133" s="56"/>
      <c r="E1133" s="56"/>
      <c r="F1133" s="56"/>
      <c r="G1133" s="57"/>
      <c r="H1133" s="57"/>
      <c r="I1133" s="57"/>
      <c r="J1133" s="57"/>
      <c r="K1133" s="57"/>
    </row>
    <row r="1134" spans="2:11" s="54" customFormat="1" x14ac:dyDescent="0.25">
      <c r="B1134" s="55"/>
      <c r="C1134" s="55"/>
      <c r="D1134" s="56"/>
      <c r="E1134" s="56"/>
      <c r="F1134" s="56"/>
      <c r="G1134" s="57"/>
      <c r="H1134" s="57"/>
      <c r="I1134" s="57"/>
      <c r="J1134" s="57"/>
      <c r="K1134" s="57"/>
    </row>
    <row r="1135" spans="2:11" s="54" customFormat="1" x14ac:dyDescent="0.25">
      <c r="B1135" s="55"/>
      <c r="C1135" s="55"/>
      <c r="D1135" s="56"/>
      <c r="E1135" s="56"/>
      <c r="F1135" s="56"/>
      <c r="G1135" s="57"/>
      <c r="H1135" s="57"/>
      <c r="I1135" s="57"/>
      <c r="J1135" s="57"/>
      <c r="K1135" s="57"/>
    </row>
    <row r="1136" spans="2:11" s="54" customFormat="1" x14ac:dyDescent="0.25">
      <c r="B1136" s="55"/>
      <c r="C1136" s="55"/>
      <c r="D1136" s="56"/>
      <c r="E1136" s="56"/>
      <c r="F1136" s="56"/>
      <c r="G1136" s="57"/>
      <c r="H1136" s="57"/>
      <c r="I1136" s="57"/>
      <c r="J1136" s="57"/>
      <c r="K1136" s="57"/>
    </row>
    <row r="1137" spans="2:11" s="54" customFormat="1" x14ac:dyDescent="0.25">
      <c r="B1137" s="55"/>
      <c r="C1137" s="55"/>
      <c r="D1137" s="56"/>
      <c r="E1137" s="56"/>
      <c r="F1137" s="56"/>
      <c r="G1137" s="57"/>
      <c r="H1137" s="57"/>
      <c r="I1137" s="57"/>
      <c r="J1137" s="57"/>
      <c r="K1137" s="57"/>
    </row>
    <row r="1138" spans="2:11" s="54" customFormat="1" x14ac:dyDescent="0.25">
      <c r="B1138" s="55"/>
      <c r="C1138" s="55"/>
      <c r="D1138" s="56"/>
      <c r="E1138" s="56"/>
      <c r="F1138" s="56"/>
      <c r="G1138" s="57"/>
      <c r="H1138" s="57"/>
      <c r="I1138" s="57"/>
      <c r="J1138" s="57"/>
      <c r="K1138" s="57"/>
    </row>
    <row r="1139" spans="2:11" s="54" customFormat="1" x14ac:dyDescent="0.25">
      <c r="B1139" s="55"/>
      <c r="C1139" s="55"/>
      <c r="D1139" s="56"/>
      <c r="E1139" s="56"/>
      <c r="F1139" s="56"/>
      <c r="G1139" s="57"/>
      <c r="H1139" s="57"/>
      <c r="I1139" s="57"/>
      <c r="J1139" s="57"/>
      <c r="K1139" s="57"/>
    </row>
    <row r="1140" spans="2:11" s="54" customFormat="1" x14ac:dyDescent="0.25">
      <c r="B1140" s="55"/>
      <c r="C1140" s="55"/>
      <c r="D1140" s="56"/>
      <c r="E1140" s="56"/>
      <c r="F1140" s="56"/>
      <c r="G1140" s="57"/>
      <c r="H1140" s="57"/>
      <c r="I1140" s="57"/>
      <c r="J1140" s="57"/>
      <c r="K1140" s="57"/>
    </row>
    <row r="1141" spans="2:11" s="54" customFormat="1" x14ac:dyDescent="0.25">
      <c r="B1141" s="55"/>
      <c r="C1141" s="55"/>
      <c r="D1141" s="56"/>
      <c r="E1141" s="56"/>
      <c r="F1141" s="56"/>
      <c r="G1141" s="57"/>
      <c r="H1141" s="57"/>
      <c r="I1141" s="57"/>
      <c r="J1141" s="57"/>
      <c r="K1141" s="57"/>
    </row>
    <row r="1142" spans="2:11" s="54" customFormat="1" x14ac:dyDescent="0.25">
      <c r="B1142" s="55"/>
      <c r="C1142" s="55"/>
      <c r="D1142" s="56"/>
      <c r="E1142" s="56"/>
      <c r="F1142" s="56"/>
      <c r="G1142" s="57"/>
      <c r="H1142" s="57"/>
      <c r="I1142" s="57"/>
      <c r="J1142" s="57"/>
      <c r="K1142" s="57"/>
    </row>
    <row r="1143" spans="2:11" s="54" customFormat="1" x14ac:dyDescent="0.25">
      <c r="B1143" s="55"/>
      <c r="C1143" s="55"/>
      <c r="D1143" s="56"/>
      <c r="E1143" s="56"/>
      <c r="F1143" s="56"/>
      <c r="G1143" s="57"/>
      <c r="H1143" s="57"/>
      <c r="I1143" s="57"/>
      <c r="J1143" s="57"/>
      <c r="K1143" s="57"/>
    </row>
    <row r="1144" spans="2:11" s="54" customFormat="1" x14ac:dyDescent="0.25">
      <c r="B1144" s="55"/>
      <c r="C1144" s="55"/>
      <c r="D1144" s="56"/>
      <c r="E1144" s="56"/>
      <c r="F1144" s="56"/>
      <c r="G1144" s="57"/>
      <c r="H1144" s="57"/>
      <c r="I1144" s="57"/>
      <c r="J1144" s="57"/>
      <c r="K1144" s="57"/>
    </row>
    <row r="1145" spans="2:11" s="54" customFormat="1" x14ac:dyDescent="0.25">
      <c r="B1145" s="55"/>
      <c r="C1145" s="55"/>
      <c r="D1145" s="56"/>
      <c r="E1145" s="56"/>
      <c r="F1145" s="56"/>
      <c r="G1145" s="57"/>
      <c r="H1145" s="57"/>
      <c r="I1145" s="57"/>
      <c r="J1145" s="57"/>
      <c r="K1145" s="57"/>
    </row>
    <row r="1146" spans="2:11" s="54" customFormat="1" x14ac:dyDescent="0.25">
      <c r="B1146" s="55"/>
      <c r="C1146" s="55"/>
      <c r="D1146" s="56"/>
      <c r="E1146" s="56"/>
      <c r="F1146" s="56"/>
      <c r="G1146" s="57"/>
      <c r="H1146" s="57"/>
      <c r="I1146" s="57"/>
      <c r="J1146" s="57"/>
      <c r="K1146" s="57"/>
    </row>
    <row r="1147" spans="2:11" s="54" customFormat="1" x14ac:dyDescent="0.25">
      <c r="B1147" s="55"/>
      <c r="C1147" s="55"/>
      <c r="D1147" s="56"/>
      <c r="E1147" s="56"/>
      <c r="F1147" s="56"/>
      <c r="G1147" s="57"/>
      <c r="H1147" s="57"/>
      <c r="I1147" s="57"/>
      <c r="J1147" s="57"/>
      <c r="K1147" s="57"/>
    </row>
    <row r="1148" spans="2:11" s="54" customFormat="1" x14ac:dyDescent="0.25">
      <c r="B1148" s="55"/>
      <c r="C1148" s="55"/>
      <c r="D1148" s="56"/>
      <c r="E1148" s="56"/>
      <c r="F1148" s="56"/>
      <c r="G1148" s="57"/>
      <c r="H1148" s="57"/>
      <c r="I1148" s="57"/>
      <c r="J1148" s="57"/>
      <c r="K1148" s="57"/>
    </row>
    <row r="1149" spans="2:11" s="54" customFormat="1" x14ac:dyDescent="0.25">
      <c r="B1149" s="55"/>
      <c r="C1149" s="55"/>
      <c r="D1149" s="56"/>
      <c r="E1149" s="56"/>
      <c r="F1149" s="56"/>
      <c r="G1149" s="57"/>
      <c r="H1149" s="57"/>
      <c r="I1149" s="57"/>
      <c r="J1149" s="57"/>
      <c r="K1149" s="57"/>
    </row>
    <row r="1150" spans="2:11" s="54" customFormat="1" x14ac:dyDescent="0.25">
      <c r="B1150" s="55"/>
      <c r="C1150" s="55"/>
      <c r="D1150" s="56"/>
      <c r="E1150" s="56"/>
      <c r="F1150" s="56"/>
      <c r="G1150" s="57"/>
      <c r="H1150" s="57"/>
      <c r="I1150" s="57"/>
      <c r="J1150" s="57"/>
      <c r="K1150" s="57"/>
    </row>
    <row r="1151" spans="2:11" s="54" customFormat="1" x14ac:dyDescent="0.25">
      <c r="B1151" s="55"/>
      <c r="C1151" s="55"/>
      <c r="D1151" s="56"/>
      <c r="E1151" s="56"/>
      <c r="F1151" s="56"/>
      <c r="G1151" s="57"/>
      <c r="H1151" s="57"/>
      <c r="I1151" s="57"/>
      <c r="J1151" s="57"/>
      <c r="K1151" s="57"/>
    </row>
    <row r="1152" spans="2:11" s="54" customFormat="1" x14ac:dyDescent="0.25">
      <c r="B1152" s="55"/>
      <c r="C1152" s="55"/>
      <c r="D1152" s="56"/>
      <c r="E1152" s="56"/>
      <c r="F1152" s="56"/>
      <c r="G1152" s="57"/>
      <c r="H1152" s="57"/>
      <c r="I1152" s="57"/>
      <c r="J1152" s="57"/>
      <c r="K1152" s="57"/>
    </row>
    <row r="1153" spans="2:11" s="54" customFormat="1" x14ac:dyDescent="0.25">
      <c r="B1153" s="55"/>
      <c r="C1153" s="55"/>
      <c r="D1153" s="56"/>
      <c r="E1153" s="56"/>
      <c r="F1153" s="56"/>
      <c r="G1153" s="57"/>
      <c r="H1153" s="57"/>
      <c r="I1153" s="57"/>
      <c r="J1153" s="57"/>
      <c r="K1153" s="57"/>
    </row>
    <row r="1154" spans="2:11" s="54" customFormat="1" x14ac:dyDescent="0.25">
      <c r="B1154" s="55"/>
      <c r="C1154" s="55"/>
      <c r="D1154" s="56"/>
      <c r="E1154" s="56"/>
      <c r="F1154" s="56"/>
      <c r="G1154" s="57"/>
      <c r="H1154" s="57"/>
      <c r="I1154" s="57"/>
      <c r="J1154" s="57"/>
      <c r="K1154" s="57"/>
    </row>
    <row r="1155" spans="2:11" s="54" customFormat="1" x14ac:dyDescent="0.25">
      <c r="B1155" s="55"/>
      <c r="C1155" s="55"/>
      <c r="D1155" s="56"/>
      <c r="E1155" s="56"/>
      <c r="F1155" s="56"/>
      <c r="G1155" s="57"/>
      <c r="H1155" s="57"/>
      <c r="I1155" s="57"/>
      <c r="J1155" s="57"/>
      <c r="K1155" s="57"/>
    </row>
    <row r="1156" spans="2:11" s="54" customFormat="1" x14ac:dyDescent="0.25">
      <c r="B1156" s="55"/>
      <c r="C1156" s="55"/>
      <c r="D1156" s="56"/>
      <c r="E1156" s="56"/>
      <c r="F1156" s="56"/>
      <c r="G1156" s="57"/>
      <c r="H1156" s="57"/>
      <c r="I1156" s="57"/>
      <c r="J1156" s="57"/>
      <c r="K1156" s="57"/>
    </row>
    <row r="1157" spans="2:11" s="54" customFormat="1" x14ac:dyDescent="0.25">
      <c r="B1157" s="55"/>
      <c r="C1157" s="55"/>
      <c r="D1157" s="56"/>
      <c r="E1157" s="56"/>
      <c r="F1157" s="56"/>
      <c r="G1157" s="57"/>
      <c r="H1157" s="57"/>
      <c r="I1157" s="57"/>
      <c r="J1157" s="57"/>
      <c r="K1157" s="57"/>
    </row>
    <row r="1158" spans="2:11" s="54" customFormat="1" x14ac:dyDescent="0.25">
      <c r="B1158" s="55"/>
      <c r="C1158" s="55"/>
      <c r="D1158" s="56"/>
      <c r="E1158" s="56"/>
      <c r="F1158" s="56"/>
      <c r="G1158" s="57"/>
      <c r="H1158" s="57"/>
      <c r="I1158" s="57"/>
      <c r="J1158" s="57"/>
      <c r="K1158" s="57"/>
    </row>
    <row r="1159" spans="2:11" s="54" customFormat="1" x14ac:dyDescent="0.25">
      <c r="B1159" s="55"/>
      <c r="C1159" s="55"/>
      <c r="D1159" s="56"/>
      <c r="E1159" s="56"/>
      <c r="F1159" s="56"/>
      <c r="G1159" s="57"/>
      <c r="H1159" s="57"/>
      <c r="I1159" s="57"/>
      <c r="J1159" s="57"/>
      <c r="K1159" s="57"/>
    </row>
    <row r="1160" spans="2:11" s="54" customFormat="1" x14ac:dyDescent="0.25">
      <c r="B1160" s="55"/>
      <c r="C1160" s="55"/>
      <c r="D1160" s="56"/>
      <c r="E1160" s="56"/>
      <c r="F1160" s="56"/>
      <c r="G1160" s="57"/>
      <c r="H1160" s="57"/>
      <c r="I1160" s="57"/>
      <c r="J1160" s="57"/>
      <c r="K1160" s="57"/>
    </row>
    <row r="1161" spans="2:11" s="54" customFormat="1" x14ac:dyDescent="0.25">
      <c r="B1161" s="55"/>
      <c r="C1161" s="55"/>
      <c r="D1161" s="56"/>
      <c r="E1161" s="56"/>
      <c r="F1161" s="56"/>
      <c r="G1161" s="57"/>
      <c r="H1161" s="57"/>
      <c r="I1161" s="57"/>
      <c r="J1161" s="57"/>
      <c r="K1161" s="57"/>
    </row>
    <row r="1162" spans="2:11" s="54" customFormat="1" x14ac:dyDescent="0.25">
      <c r="B1162" s="55"/>
      <c r="C1162" s="55"/>
      <c r="D1162" s="56"/>
      <c r="E1162" s="56"/>
      <c r="F1162" s="56"/>
      <c r="G1162" s="57"/>
      <c r="H1162" s="57"/>
      <c r="I1162" s="57"/>
      <c r="J1162" s="57"/>
      <c r="K1162" s="57"/>
    </row>
    <row r="1163" spans="2:11" s="54" customFormat="1" x14ac:dyDescent="0.25">
      <c r="B1163" s="55"/>
      <c r="C1163" s="55"/>
      <c r="D1163" s="56"/>
      <c r="E1163" s="56"/>
      <c r="F1163" s="56"/>
      <c r="G1163" s="57"/>
      <c r="H1163" s="57"/>
      <c r="I1163" s="57"/>
      <c r="J1163" s="57"/>
      <c r="K1163" s="57"/>
    </row>
    <row r="1164" spans="2:11" s="54" customFormat="1" x14ac:dyDescent="0.25">
      <c r="B1164" s="55"/>
      <c r="C1164" s="55"/>
      <c r="D1164" s="56"/>
      <c r="E1164" s="56"/>
      <c r="F1164" s="56"/>
      <c r="G1164" s="57"/>
      <c r="H1164" s="57"/>
      <c r="I1164" s="57"/>
      <c r="J1164" s="57"/>
      <c r="K1164" s="57"/>
    </row>
    <row r="1165" spans="2:11" s="54" customFormat="1" x14ac:dyDescent="0.25">
      <c r="B1165" s="55"/>
      <c r="C1165" s="55"/>
      <c r="D1165" s="56"/>
      <c r="E1165" s="56"/>
      <c r="F1165" s="56"/>
      <c r="G1165" s="57"/>
      <c r="H1165" s="57"/>
      <c r="I1165" s="57"/>
      <c r="J1165" s="57"/>
      <c r="K1165" s="57"/>
    </row>
    <row r="1166" spans="2:11" s="54" customFormat="1" x14ac:dyDescent="0.25">
      <c r="B1166" s="55"/>
      <c r="C1166" s="55"/>
      <c r="D1166" s="56"/>
      <c r="E1166" s="56"/>
      <c r="F1166" s="56"/>
      <c r="G1166" s="57"/>
      <c r="H1166" s="57"/>
      <c r="I1166" s="57"/>
      <c r="J1166" s="57"/>
      <c r="K1166" s="57"/>
    </row>
    <row r="1167" spans="2:11" s="54" customFormat="1" x14ac:dyDescent="0.25">
      <c r="B1167" s="55"/>
      <c r="C1167" s="55"/>
      <c r="D1167" s="56"/>
      <c r="E1167" s="56"/>
      <c r="F1167" s="56"/>
      <c r="G1167" s="57"/>
      <c r="H1167" s="57"/>
      <c r="I1167" s="57"/>
      <c r="J1167" s="57"/>
      <c r="K1167" s="57"/>
    </row>
    <row r="1168" spans="2:11" s="54" customFormat="1" x14ac:dyDescent="0.25">
      <c r="B1168" s="55"/>
      <c r="C1168" s="55"/>
      <c r="D1168" s="56"/>
      <c r="E1168" s="56"/>
      <c r="F1168" s="56"/>
      <c r="G1168" s="57"/>
      <c r="H1168" s="57"/>
      <c r="I1168" s="57"/>
      <c r="J1168" s="57"/>
      <c r="K1168" s="57"/>
    </row>
    <row r="1169" spans="2:11" s="54" customFormat="1" x14ac:dyDescent="0.25">
      <c r="B1169" s="55"/>
      <c r="C1169" s="55"/>
      <c r="D1169" s="56"/>
      <c r="E1169" s="56"/>
      <c r="F1169" s="56"/>
      <c r="G1169" s="57"/>
      <c r="H1169" s="57"/>
      <c r="I1169" s="57"/>
      <c r="J1169" s="57"/>
      <c r="K1169" s="57"/>
    </row>
    <row r="1170" spans="2:11" s="54" customFormat="1" x14ac:dyDescent="0.25">
      <c r="B1170" s="55"/>
      <c r="C1170" s="55"/>
      <c r="D1170" s="56"/>
      <c r="E1170" s="56"/>
      <c r="F1170" s="56"/>
      <c r="G1170" s="57"/>
      <c r="H1170" s="57"/>
      <c r="I1170" s="57"/>
      <c r="J1170" s="57"/>
      <c r="K1170" s="57"/>
    </row>
    <row r="1171" spans="2:11" s="54" customFormat="1" x14ac:dyDescent="0.25">
      <c r="B1171" s="55"/>
      <c r="C1171" s="55"/>
      <c r="D1171" s="56"/>
      <c r="E1171" s="56"/>
      <c r="F1171" s="56"/>
      <c r="G1171" s="57"/>
      <c r="H1171" s="57"/>
      <c r="I1171" s="57"/>
      <c r="J1171" s="57"/>
      <c r="K1171" s="57"/>
    </row>
    <row r="1172" spans="2:11" s="54" customFormat="1" x14ac:dyDescent="0.25">
      <c r="B1172" s="55"/>
      <c r="C1172" s="55"/>
      <c r="D1172" s="56"/>
      <c r="E1172" s="56"/>
      <c r="F1172" s="56"/>
      <c r="G1172" s="57"/>
      <c r="H1172" s="57"/>
      <c r="I1172" s="57"/>
      <c r="J1172" s="57"/>
      <c r="K1172" s="57"/>
    </row>
    <row r="1173" spans="2:11" s="54" customFormat="1" x14ac:dyDescent="0.25">
      <c r="B1173" s="55"/>
      <c r="C1173" s="55"/>
      <c r="D1173" s="56"/>
      <c r="E1173" s="56"/>
      <c r="F1173" s="56"/>
      <c r="G1173" s="57"/>
      <c r="H1173" s="57"/>
      <c r="I1173" s="57"/>
      <c r="J1173" s="57"/>
      <c r="K1173" s="57"/>
    </row>
    <row r="1174" spans="2:11" s="54" customFormat="1" x14ac:dyDescent="0.25">
      <c r="B1174" s="55"/>
      <c r="C1174" s="55"/>
      <c r="D1174" s="56"/>
      <c r="E1174" s="56"/>
      <c r="F1174" s="56"/>
      <c r="G1174" s="57"/>
      <c r="H1174" s="57"/>
      <c r="I1174" s="57"/>
      <c r="J1174" s="57"/>
      <c r="K1174" s="57"/>
    </row>
    <row r="1175" spans="2:11" s="54" customFormat="1" x14ac:dyDescent="0.25">
      <c r="B1175" s="55"/>
      <c r="C1175" s="55"/>
      <c r="D1175" s="56"/>
      <c r="E1175" s="56"/>
      <c r="F1175" s="56"/>
      <c r="G1175" s="57"/>
      <c r="H1175" s="57"/>
      <c r="I1175" s="57"/>
      <c r="J1175" s="57"/>
      <c r="K1175" s="57"/>
    </row>
    <row r="1176" spans="2:11" s="54" customFormat="1" x14ac:dyDescent="0.25">
      <c r="B1176" s="55"/>
      <c r="C1176" s="55"/>
      <c r="D1176" s="56"/>
      <c r="E1176" s="56"/>
      <c r="F1176" s="56"/>
      <c r="G1176" s="57"/>
      <c r="H1176" s="57"/>
      <c r="I1176" s="57"/>
      <c r="J1176" s="57"/>
      <c r="K1176" s="57"/>
    </row>
    <row r="1177" spans="2:11" s="54" customFormat="1" x14ac:dyDescent="0.25">
      <c r="B1177" s="55"/>
      <c r="C1177" s="55"/>
      <c r="D1177" s="56"/>
      <c r="E1177" s="56"/>
      <c r="F1177" s="56"/>
      <c r="G1177" s="57"/>
      <c r="H1177" s="57"/>
      <c r="I1177" s="57"/>
      <c r="J1177" s="57"/>
      <c r="K1177" s="57"/>
    </row>
    <row r="1178" spans="2:11" s="54" customFormat="1" x14ac:dyDescent="0.25">
      <c r="B1178" s="55"/>
      <c r="C1178" s="55"/>
      <c r="D1178" s="56"/>
      <c r="E1178" s="56"/>
      <c r="F1178" s="56"/>
      <c r="G1178" s="57"/>
      <c r="H1178" s="57"/>
      <c r="I1178" s="57"/>
      <c r="J1178" s="57"/>
      <c r="K1178" s="57"/>
    </row>
    <row r="1179" spans="2:11" s="54" customFormat="1" x14ac:dyDescent="0.25">
      <c r="B1179" s="55"/>
      <c r="C1179" s="55"/>
      <c r="D1179" s="56"/>
      <c r="E1179" s="56"/>
      <c r="F1179" s="56"/>
      <c r="G1179" s="57"/>
      <c r="H1179" s="57"/>
      <c r="I1179" s="57"/>
      <c r="J1179" s="57"/>
      <c r="K1179" s="57"/>
    </row>
    <row r="1180" spans="2:11" s="54" customFormat="1" x14ac:dyDescent="0.25">
      <c r="B1180" s="55"/>
      <c r="C1180" s="55"/>
      <c r="D1180" s="56"/>
      <c r="E1180" s="56"/>
      <c r="F1180" s="56"/>
      <c r="G1180" s="57"/>
      <c r="H1180" s="57"/>
      <c r="I1180" s="57"/>
      <c r="J1180" s="57"/>
      <c r="K1180" s="57"/>
    </row>
    <row r="1181" spans="2:11" s="54" customFormat="1" x14ac:dyDescent="0.25">
      <c r="B1181" s="55"/>
      <c r="C1181" s="55"/>
      <c r="D1181" s="56"/>
      <c r="E1181" s="56"/>
      <c r="F1181" s="56"/>
      <c r="G1181" s="57"/>
      <c r="H1181" s="57"/>
      <c r="I1181" s="57"/>
      <c r="J1181" s="57"/>
      <c r="K1181" s="57"/>
    </row>
    <row r="1182" spans="2:11" s="54" customFormat="1" x14ac:dyDescent="0.25">
      <c r="B1182" s="55"/>
      <c r="C1182" s="55"/>
      <c r="D1182" s="56"/>
      <c r="E1182" s="56"/>
      <c r="F1182" s="56"/>
      <c r="G1182" s="57"/>
      <c r="H1182" s="57"/>
      <c r="I1182" s="57"/>
      <c r="J1182" s="57"/>
      <c r="K1182" s="57"/>
    </row>
    <row r="1183" spans="2:11" s="54" customFormat="1" x14ac:dyDescent="0.25">
      <c r="B1183" s="55"/>
      <c r="C1183" s="55"/>
      <c r="D1183" s="56"/>
      <c r="E1183" s="56"/>
      <c r="F1183" s="56"/>
      <c r="G1183" s="57"/>
      <c r="H1183" s="57"/>
      <c r="I1183" s="57"/>
      <c r="J1183" s="57"/>
      <c r="K1183" s="57"/>
    </row>
    <row r="1184" spans="2:11" s="54" customFormat="1" x14ac:dyDescent="0.25">
      <c r="B1184" s="55"/>
      <c r="C1184" s="55"/>
      <c r="D1184" s="56"/>
      <c r="E1184" s="56"/>
      <c r="F1184" s="56"/>
      <c r="G1184" s="57"/>
      <c r="H1184" s="57"/>
      <c r="I1184" s="57"/>
      <c r="J1184" s="57"/>
      <c r="K1184" s="57"/>
    </row>
    <row r="1185" spans="2:11" s="54" customFormat="1" x14ac:dyDescent="0.25">
      <c r="B1185" s="55"/>
      <c r="C1185" s="55"/>
      <c r="D1185" s="56"/>
      <c r="E1185" s="56"/>
      <c r="F1185" s="56"/>
      <c r="G1185" s="57"/>
      <c r="H1185" s="57"/>
      <c r="I1185" s="57"/>
      <c r="J1185" s="57"/>
      <c r="K1185" s="57"/>
    </row>
    <row r="1197" spans="2:11" x14ac:dyDescent="0.25">
      <c r="B1197" s="58"/>
      <c r="C1197" s="58"/>
      <c r="G1197" s="60"/>
      <c r="H1197" s="58"/>
      <c r="I1197" s="60"/>
      <c r="J1197" s="60"/>
      <c r="K1197" s="60"/>
    </row>
    <row r="1198" spans="2:11" x14ac:dyDescent="0.25">
      <c r="B1198" s="58"/>
      <c r="C1198" s="58"/>
      <c r="G1198" s="60"/>
      <c r="H1198" s="58"/>
      <c r="I1198" s="60"/>
      <c r="J1198" s="60"/>
      <c r="K1198" s="60"/>
    </row>
    <row r="1199" spans="2:11" x14ac:dyDescent="0.25">
      <c r="B1199" s="58"/>
      <c r="C1199" s="58"/>
      <c r="G1199" s="60"/>
      <c r="H1199" s="58"/>
      <c r="I1199" s="60"/>
      <c r="J1199" s="60"/>
      <c r="K1199" s="60"/>
    </row>
    <row r="1200" spans="2:11" x14ac:dyDescent="0.25">
      <c r="B1200" s="58"/>
      <c r="C1200" s="58"/>
      <c r="G1200" s="60"/>
      <c r="H1200" s="58"/>
      <c r="I1200" s="60"/>
      <c r="J1200" s="60"/>
      <c r="K1200" s="60"/>
    </row>
    <row r="1201" spans="2:11" x14ac:dyDescent="0.25">
      <c r="B1201" s="58"/>
      <c r="C1201" s="58"/>
      <c r="G1201" s="60"/>
      <c r="H1201" s="58"/>
      <c r="I1201" s="60"/>
      <c r="J1201" s="60"/>
      <c r="K1201" s="60"/>
    </row>
    <row r="1202" spans="2:11" x14ac:dyDescent="0.25">
      <c r="B1202" s="58"/>
      <c r="C1202" s="58"/>
      <c r="G1202" s="60"/>
      <c r="H1202" s="58"/>
      <c r="I1202" s="60"/>
      <c r="J1202" s="60"/>
      <c r="K1202" s="60"/>
    </row>
    <row r="1203" spans="2:11" x14ac:dyDescent="0.25">
      <c r="B1203" s="58"/>
      <c r="C1203" s="58"/>
      <c r="G1203" s="60"/>
      <c r="H1203" s="58"/>
      <c r="I1203" s="60"/>
      <c r="J1203" s="60"/>
      <c r="K1203" s="60"/>
    </row>
    <row r="1204" spans="2:11" x14ac:dyDescent="0.25">
      <c r="B1204" s="58"/>
      <c r="C1204" s="58"/>
      <c r="G1204" s="60"/>
      <c r="H1204" s="58"/>
      <c r="I1204" s="60"/>
      <c r="J1204" s="60"/>
      <c r="K1204" s="60"/>
    </row>
    <row r="1205" spans="2:11" x14ac:dyDescent="0.25">
      <c r="B1205" s="58"/>
      <c r="C1205" s="58"/>
      <c r="G1205" s="60"/>
      <c r="H1205" s="58"/>
      <c r="I1205" s="60"/>
      <c r="J1205" s="60"/>
      <c r="K1205" s="60"/>
    </row>
    <row r="1206" spans="2:11" x14ac:dyDescent="0.25">
      <c r="B1206" s="58"/>
      <c r="C1206" s="58"/>
      <c r="G1206" s="60"/>
      <c r="H1206" s="58"/>
      <c r="I1206" s="60"/>
      <c r="J1206" s="60"/>
      <c r="K1206" s="60"/>
    </row>
    <row r="1207" spans="2:11" x14ac:dyDescent="0.25">
      <c r="B1207" s="58"/>
      <c r="C1207" s="58"/>
      <c r="G1207" s="60"/>
      <c r="H1207" s="58"/>
      <c r="I1207" s="60"/>
      <c r="J1207" s="60"/>
      <c r="K1207" s="60"/>
    </row>
    <row r="1208" spans="2:11" x14ac:dyDescent="0.25">
      <c r="B1208" s="58"/>
      <c r="C1208" s="58"/>
      <c r="G1208" s="60"/>
      <c r="H1208" s="58"/>
      <c r="I1208" s="60"/>
      <c r="J1208" s="60"/>
      <c r="K1208" s="60"/>
    </row>
    <row r="1209" spans="2:11" x14ac:dyDescent="0.25">
      <c r="B1209" s="58"/>
      <c r="C1209" s="58"/>
      <c r="G1209" s="60"/>
      <c r="H1209" s="58"/>
      <c r="I1209" s="60"/>
      <c r="J1209" s="60"/>
      <c r="K1209" s="60"/>
    </row>
    <row r="1210" spans="2:11" x14ac:dyDescent="0.25">
      <c r="B1210" s="58"/>
      <c r="C1210" s="58"/>
      <c r="G1210" s="60"/>
      <c r="H1210" s="58"/>
      <c r="I1210" s="60"/>
      <c r="J1210" s="60"/>
      <c r="K1210" s="60"/>
    </row>
    <row r="1211" spans="2:11" x14ac:dyDescent="0.25">
      <c r="B1211" s="58"/>
      <c r="C1211" s="58"/>
      <c r="G1211" s="60"/>
      <c r="H1211" s="58"/>
      <c r="I1211" s="60"/>
      <c r="J1211" s="60"/>
      <c r="K1211" s="60"/>
    </row>
    <row r="1212" spans="2:11" x14ac:dyDescent="0.25">
      <c r="B1212" s="58"/>
      <c r="C1212" s="58"/>
      <c r="G1212" s="60"/>
      <c r="H1212" s="58"/>
      <c r="I1212" s="60"/>
      <c r="J1212" s="60"/>
      <c r="K1212" s="60"/>
    </row>
    <row r="1213" spans="2:11" x14ac:dyDescent="0.25">
      <c r="B1213" s="58"/>
      <c r="C1213" s="58"/>
      <c r="G1213" s="60"/>
      <c r="H1213" s="58"/>
      <c r="I1213" s="60"/>
      <c r="J1213" s="60"/>
      <c r="K1213" s="60"/>
    </row>
    <row r="1214" spans="2:11" x14ac:dyDescent="0.25">
      <c r="B1214" s="58"/>
      <c r="C1214" s="58"/>
      <c r="G1214" s="60"/>
      <c r="H1214" s="58"/>
      <c r="I1214" s="60"/>
      <c r="J1214" s="60"/>
      <c r="K1214" s="60"/>
    </row>
    <row r="1215" spans="2:11" x14ac:dyDescent="0.25">
      <c r="B1215" s="58"/>
      <c r="C1215" s="58"/>
      <c r="G1215" s="60"/>
      <c r="H1215" s="58"/>
      <c r="I1215" s="60"/>
      <c r="J1215" s="60"/>
      <c r="K1215" s="60"/>
    </row>
    <row r="1216" spans="2:11" x14ac:dyDescent="0.25">
      <c r="B1216" s="58"/>
      <c r="C1216" s="58"/>
      <c r="G1216" s="60"/>
      <c r="H1216" s="58"/>
      <c r="I1216" s="60"/>
      <c r="J1216" s="60"/>
      <c r="K1216" s="60"/>
    </row>
    <row r="1217" spans="2:11" x14ac:dyDescent="0.25">
      <c r="B1217" s="58"/>
      <c r="C1217" s="58"/>
      <c r="G1217" s="60"/>
      <c r="H1217" s="58"/>
      <c r="I1217" s="60"/>
      <c r="J1217" s="60"/>
      <c r="K1217" s="60"/>
    </row>
    <row r="1218" spans="2:11" x14ac:dyDescent="0.25">
      <c r="B1218" s="58"/>
      <c r="C1218" s="58"/>
      <c r="G1218" s="60"/>
      <c r="H1218" s="58"/>
      <c r="I1218" s="60"/>
      <c r="J1218" s="60"/>
      <c r="K1218" s="60"/>
    </row>
    <row r="1219" spans="2:11" x14ac:dyDescent="0.25">
      <c r="B1219" s="58"/>
      <c r="C1219" s="58"/>
      <c r="G1219" s="60"/>
      <c r="H1219" s="58"/>
      <c r="I1219" s="60"/>
      <c r="J1219" s="60"/>
      <c r="K1219" s="60"/>
    </row>
    <row r="1220" spans="2:11" x14ac:dyDescent="0.25">
      <c r="B1220" s="58"/>
      <c r="C1220" s="58"/>
      <c r="G1220" s="60"/>
      <c r="H1220" s="58"/>
      <c r="I1220" s="60"/>
      <c r="J1220" s="60"/>
      <c r="K1220" s="60"/>
    </row>
    <row r="1221" spans="2:11" x14ac:dyDescent="0.25">
      <c r="B1221" s="58"/>
      <c r="C1221" s="58"/>
      <c r="G1221" s="60"/>
      <c r="H1221" s="58"/>
      <c r="I1221" s="60"/>
      <c r="J1221" s="60"/>
      <c r="K1221" s="60"/>
    </row>
    <row r="1222" spans="2:11" x14ac:dyDescent="0.25">
      <c r="B1222" s="58"/>
      <c r="C1222" s="58"/>
      <c r="G1222" s="60"/>
      <c r="H1222" s="58"/>
      <c r="I1222" s="60"/>
      <c r="J1222" s="60"/>
      <c r="K1222" s="60"/>
    </row>
    <row r="1223" spans="2:11" x14ac:dyDescent="0.25">
      <c r="B1223" s="58"/>
      <c r="C1223" s="58"/>
      <c r="G1223" s="60"/>
      <c r="H1223" s="58"/>
      <c r="I1223" s="60"/>
      <c r="J1223" s="60"/>
      <c r="K1223" s="60"/>
    </row>
    <row r="1224" spans="2:11" x14ac:dyDescent="0.25">
      <c r="B1224" s="58"/>
      <c r="C1224" s="58"/>
      <c r="G1224" s="60"/>
      <c r="H1224" s="58"/>
      <c r="I1224" s="60"/>
      <c r="J1224" s="60"/>
      <c r="K1224" s="60"/>
    </row>
    <row r="1225" spans="2:11" x14ac:dyDescent="0.25">
      <c r="B1225" s="58"/>
      <c r="C1225" s="58"/>
      <c r="G1225" s="60"/>
      <c r="H1225" s="58"/>
      <c r="I1225" s="60"/>
      <c r="J1225" s="60"/>
      <c r="K1225" s="60"/>
    </row>
    <row r="1226" spans="2:11" x14ac:dyDescent="0.25">
      <c r="B1226" s="58"/>
      <c r="C1226" s="58"/>
      <c r="G1226" s="60"/>
      <c r="H1226" s="58"/>
      <c r="I1226" s="60"/>
      <c r="J1226" s="60"/>
      <c r="K1226" s="60"/>
    </row>
    <row r="1227" spans="2:11" x14ac:dyDescent="0.25">
      <c r="B1227" s="58"/>
      <c r="C1227" s="58"/>
      <c r="G1227" s="60"/>
      <c r="H1227" s="58"/>
      <c r="I1227" s="60"/>
      <c r="J1227" s="60"/>
      <c r="K1227" s="60"/>
    </row>
    <row r="1228" spans="2:11" x14ac:dyDescent="0.25">
      <c r="B1228" s="58"/>
      <c r="C1228" s="58"/>
      <c r="G1228" s="60"/>
      <c r="H1228" s="58"/>
      <c r="I1228" s="60"/>
      <c r="J1228" s="60"/>
      <c r="K1228" s="60"/>
    </row>
    <row r="1229" spans="2:11" x14ac:dyDescent="0.25">
      <c r="B1229" s="58"/>
      <c r="C1229" s="58"/>
      <c r="G1229" s="60"/>
      <c r="H1229" s="58"/>
      <c r="I1229" s="60"/>
      <c r="J1229" s="60"/>
      <c r="K1229" s="60"/>
    </row>
    <row r="1230" spans="2:11" x14ac:dyDescent="0.25">
      <c r="B1230" s="58"/>
      <c r="C1230" s="58"/>
      <c r="G1230" s="60"/>
      <c r="H1230" s="58"/>
      <c r="I1230" s="60"/>
      <c r="J1230" s="60"/>
      <c r="K1230" s="60"/>
    </row>
    <row r="1231" spans="2:11" x14ac:dyDescent="0.25">
      <c r="B1231" s="58"/>
      <c r="C1231" s="58"/>
      <c r="G1231" s="60"/>
      <c r="H1231" s="58"/>
      <c r="I1231" s="60"/>
      <c r="J1231" s="60"/>
      <c r="K1231" s="60"/>
    </row>
    <row r="1232" spans="2:11" x14ac:dyDescent="0.25">
      <c r="B1232" s="58"/>
      <c r="C1232" s="58"/>
      <c r="G1232" s="60"/>
      <c r="H1232" s="58"/>
      <c r="I1232" s="60"/>
      <c r="J1232" s="60"/>
      <c r="K1232" s="60"/>
    </row>
    <row r="1233" spans="2:11" x14ac:dyDescent="0.25">
      <c r="B1233" s="58"/>
      <c r="C1233" s="58"/>
      <c r="G1233" s="60"/>
      <c r="H1233" s="58"/>
      <c r="I1233" s="60"/>
      <c r="J1233" s="60"/>
      <c r="K1233" s="60"/>
    </row>
    <row r="1234" spans="2:11" x14ac:dyDescent="0.25">
      <c r="B1234" s="58"/>
      <c r="C1234" s="58"/>
      <c r="G1234" s="60"/>
      <c r="H1234" s="58"/>
      <c r="I1234" s="60"/>
      <c r="J1234" s="60"/>
      <c r="K1234" s="60"/>
    </row>
    <row r="1235" spans="2:11" x14ac:dyDescent="0.25">
      <c r="B1235" s="58"/>
      <c r="C1235" s="58"/>
      <c r="G1235" s="60"/>
      <c r="H1235" s="58"/>
      <c r="I1235" s="60"/>
      <c r="J1235" s="60"/>
      <c r="K1235" s="60"/>
    </row>
    <row r="1236" spans="2:11" x14ac:dyDescent="0.25">
      <c r="B1236" s="58"/>
      <c r="C1236" s="58"/>
      <c r="G1236" s="60"/>
      <c r="H1236" s="58"/>
      <c r="I1236" s="60"/>
      <c r="J1236" s="60"/>
      <c r="K1236" s="60"/>
    </row>
    <row r="1237" spans="2:11" x14ac:dyDescent="0.25">
      <c r="B1237" s="58"/>
      <c r="C1237" s="58"/>
      <c r="G1237" s="60"/>
      <c r="H1237" s="58"/>
      <c r="I1237" s="60"/>
      <c r="J1237" s="60"/>
      <c r="K1237" s="60"/>
    </row>
    <row r="1238" spans="2:11" x14ac:dyDescent="0.25">
      <c r="B1238" s="58"/>
      <c r="C1238" s="58"/>
      <c r="G1238" s="60"/>
      <c r="H1238" s="58"/>
      <c r="I1238" s="60"/>
      <c r="J1238" s="60"/>
      <c r="K1238" s="60"/>
    </row>
    <row r="1239" spans="2:11" x14ac:dyDescent="0.25">
      <c r="B1239" s="58"/>
      <c r="C1239" s="58"/>
      <c r="G1239" s="60"/>
      <c r="H1239" s="58"/>
      <c r="I1239" s="60"/>
      <c r="J1239" s="60"/>
      <c r="K1239" s="60"/>
    </row>
    <row r="1240" spans="2:11" x14ac:dyDescent="0.25">
      <c r="B1240" s="58"/>
      <c r="C1240" s="58"/>
      <c r="G1240" s="60"/>
      <c r="H1240" s="58"/>
      <c r="I1240" s="60"/>
      <c r="J1240" s="60"/>
      <c r="K1240" s="60"/>
    </row>
    <row r="1241" spans="2:11" x14ac:dyDescent="0.25">
      <c r="B1241" s="58"/>
      <c r="C1241" s="58"/>
      <c r="G1241" s="60"/>
      <c r="H1241" s="58"/>
      <c r="I1241" s="60"/>
      <c r="J1241" s="60"/>
      <c r="K1241" s="60"/>
    </row>
    <row r="1242" spans="2:11" x14ac:dyDescent="0.25">
      <c r="B1242" s="58"/>
      <c r="C1242" s="58"/>
      <c r="G1242" s="60"/>
      <c r="H1242" s="58"/>
      <c r="I1242" s="60"/>
      <c r="J1242" s="60"/>
      <c r="K1242" s="60"/>
    </row>
    <row r="1243" spans="2:11" x14ac:dyDescent="0.25">
      <c r="B1243" s="58"/>
      <c r="C1243" s="58"/>
      <c r="G1243" s="60"/>
      <c r="H1243" s="58"/>
      <c r="I1243" s="60"/>
      <c r="J1243" s="60"/>
      <c r="K1243" s="60"/>
    </row>
    <row r="1244" spans="2:11" x14ac:dyDescent="0.25">
      <c r="B1244" s="58"/>
      <c r="C1244" s="58"/>
      <c r="G1244" s="60"/>
      <c r="H1244" s="58"/>
      <c r="I1244" s="60"/>
      <c r="J1244" s="60"/>
      <c r="K1244" s="60"/>
    </row>
    <row r="1245" spans="2:11" x14ac:dyDescent="0.25">
      <c r="B1245" s="58"/>
      <c r="C1245" s="58"/>
      <c r="G1245" s="60"/>
      <c r="H1245" s="58"/>
      <c r="I1245" s="60"/>
      <c r="J1245" s="60"/>
      <c r="K1245" s="60"/>
    </row>
    <row r="1246" spans="2:11" x14ac:dyDescent="0.25">
      <c r="B1246" s="58"/>
      <c r="C1246" s="58"/>
      <c r="G1246" s="60"/>
      <c r="H1246" s="58"/>
      <c r="I1246" s="60"/>
      <c r="J1246" s="60"/>
      <c r="K1246" s="60"/>
    </row>
    <row r="1247" spans="2:11" x14ac:dyDescent="0.25">
      <c r="B1247" s="58"/>
      <c r="C1247" s="58"/>
      <c r="G1247" s="60"/>
      <c r="H1247" s="58"/>
      <c r="I1247" s="60"/>
      <c r="J1247" s="60"/>
      <c r="K1247" s="60"/>
    </row>
    <row r="1248" spans="2:11" x14ac:dyDescent="0.25">
      <c r="B1248" s="58"/>
      <c r="C1248" s="58"/>
      <c r="G1248" s="60"/>
      <c r="H1248" s="58"/>
      <c r="I1248" s="60"/>
      <c r="J1248" s="60"/>
      <c r="K1248" s="60"/>
    </row>
    <row r="1249" spans="2:11" x14ac:dyDescent="0.25">
      <c r="B1249" s="58"/>
      <c r="C1249" s="58"/>
      <c r="G1249" s="60"/>
      <c r="H1249" s="58"/>
      <c r="I1249" s="60"/>
      <c r="J1249" s="60"/>
      <c r="K1249" s="60"/>
    </row>
    <row r="1250" spans="2:11" x14ac:dyDescent="0.25">
      <c r="B1250" s="58"/>
      <c r="C1250" s="58"/>
      <c r="G1250" s="60"/>
      <c r="H1250" s="58"/>
      <c r="I1250" s="60"/>
      <c r="J1250" s="60"/>
      <c r="K1250" s="60"/>
    </row>
    <row r="1251" spans="2:11" x14ac:dyDescent="0.25">
      <c r="B1251" s="58"/>
      <c r="C1251" s="58"/>
      <c r="G1251" s="60"/>
      <c r="H1251" s="58"/>
      <c r="I1251" s="60"/>
      <c r="J1251" s="60"/>
      <c r="K1251" s="60"/>
    </row>
    <row r="1252" spans="2:11" x14ac:dyDescent="0.25">
      <c r="B1252" s="58"/>
      <c r="C1252" s="58"/>
      <c r="G1252" s="60"/>
      <c r="H1252" s="58"/>
      <c r="I1252" s="60"/>
      <c r="J1252" s="60"/>
      <c r="K1252" s="60"/>
    </row>
    <row r="1253" spans="2:11" x14ac:dyDescent="0.25">
      <c r="B1253" s="58"/>
      <c r="C1253" s="58"/>
      <c r="G1253" s="60"/>
      <c r="H1253" s="58"/>
      <c r="I1253" s="60"/>
      <c r="J1253" s="60"/>
      <c r="K1253" s="60"/>
    </row>
    <row r="1254" spans="2:11" x14ac:dyDescent="0.25">
      <c r="B1254" s="58"/>
      <c r="C1254" s="58"/>
      <c r="G1254" s="60"/>
      <c r="H1254" s="58"/>
      <c r="I1254" s="60"/>
      <c r="J1254" s="60"/>
      <c r="K1254" s="60"/>
    </row>
    <row r="1255" spans="2:11" x14ac:dyDescent="0.25">
      <c r="B1255" s="58"/>
      <c r="C1255" s="58"/>
      <c r="G1255" s="60"/>
      <c r="H1255" s="58"/>
      <c r="I1255" s="60"/>
      <c r="J1255" s="60"/>
      <c r="K1255" s="60"/>
    </row>
    <row r="1256" spans="2:11" x14ac:dyDescent="0.25">
      <c r="B1256" s="58"/>
      <c r="C1256" s="58"/>
      <c r="G1256" s="60"/>
      <c r="H1256" s="58"/>
      <c r="I1256" s="60"/>
      <c r="J1256" s="60"/>
      <c r="K1256" s="60"/>
    </row>
    <row r="1257" spans="2:11" x14ac:dyDescent="0.25">
      <c r="B1257" s="58"/>
      <c r="C1257" s="58"/>
      <c r="G1257" s="60"/>
      <c r="H1257" s="58"/>
      <c r="I1257" s="60"/>
      <c r="J1257" s="60"/>
      <c r="K1257" s="60"/>
    </row>
    <row r="1258" spans="2:11" x14ac:dyDescent="0.25">
      <c r="B1258" s="58"/>
      <c r="C1258" s="58"/>
      <c r="G1258" s="60"/>
      <c r="H1258" s="58"/>
      <c r="I1258" s="60"/>
      <c r="J1258" s="60"/>
      <c r="K1258" s="60"/>
    </row>
    <row r="1259" spans="2:11" x14ac:dyDescent="0.25">
      <c r="B1259" s="58"/>
      <c r="C1259" s="58"/>
      <c r="G1259" s="60"/>
      <c r="H1259" s="58"/>
      <c r="I1259" s="60"/>
      <c r="J1259" s="60"/>
      <c r="K1259" s="60"/>
    </row>
    <row r="1260" spans="2:11" x14ac:dyDescent="0.25">
      <c r="B1260" s="58"/>
      <c r="C1260" s="58"/>
      <c r="G1260" s="60"/>
      <c r="H1260" s="58"/>
      <c r="I1260" s="60"/>
      <c r="J1260" s="60"/>
      <c r="K1260" s="60"/>
    </row>
    <row r="1261" spans="2:11" x14ac:dyDescent="0.25">
      <c r="B1261" s="58"/>
      <c r="C1261" s="58"/>
      <c r="G1261" s="60"/>
      <c r="H1261" s="58"/>
      <c r="I1261" s="60"/>
      <c r="J1261" s="60"/>
      <c r="K1261" s="60"/>
    </row>
    <row r="1262" spans="2:11" x14ac:dyDescent="0.25">
      <c r="B1262" s="58"/>
      <c r="C1262" s="58"/>
      <c r="G1262" s="60"/>
      <c r="H1262" s="58"/>
      <c r="I1262" s="60"/>
      <c r="J1262" s="60"/>
      <c r="K1262" s="60"/>
    </row>
    <row r="1263" spans="2:11" x14ac:dyDescent="0.25">
      <c r="B1263" s="58"/>
      <c r="C1263" s="58"/>
      <c r="G1263" s="60"/>
      <c r="H1263" s="58"/>
      <c r="I1263" s="60"/>
      <c r="J1263" s="60"/>
      <c r="K1263" s="60"/>
    </row>
    <row r="1264" spans="2:11" x14ac:dyDescent="0.25">
      <c r="B1264" s="58"/>
      <c r="C1264" s="58"/>
      <c r="G1264" s="60"/>
      <c r="H1264" s="58"/>
      <c r="I1264" s="60"/>
      <c r="J1264" s="60"/>
      <c r="K1264" s="60"/>
    </row>
    <row r="1265" spans="2:11" x14ac:dyDescent="0.25">
      <c r="B1265" s="58"/>
      <c r="C1265" s="58"/>
      <c r="G1265" s="60"/>
      <c r="H1265" s="58"/>
      <c r="I1265" s="60"/>
      <c r="J1265" s="60"/>
      <c r="K1265" s="60"/>
    </row>
    <row r="1266" spans="2:11" x14ac:dyDescent="0.25">
      <c r="B1266" s="58"/>
      <c r="C1266" s="58"/>
      <c r="G1266" s="60"/>
      <c r="H1266" s="58"/>
      <c r="I1266" s="60"/>
      <c r="J1266" s="60"/>
      <c r="K1266" s="60"/>
    </row>
    <row r="1267" spans="2:11" x14ac:dyDescent="0.25">
      <c r="B1267" s="58"/>
      <c r="C1267" s="58"/>
      <c r="G1267" s="60"/>
      <c r="H1267" s="58"/>
      <c r="I1267" s="60"/>
      <c r="J1267" s="60"/>
      <c r="K1267" s="60"/>
    </row>
    <row r="1268" spans="2:11" x14ac:dyDescent="0.25">
      <c r="B1268" s="58"/>
      <c r="C1268" s="58"/>
      <c r="G1268" s="60"/>
      <c r="H1268" s="58"/>
      <c r="I1268" s="60"/>
      <c r="J1268" s="60"/>
      <c r="K1268" s="60"/>
    </row>
    <row r="1269" spans="2:11" x14ac:dyDescent="0.25">
      <c r="B1269" s="58"/>
      <c r="C1269" s="58"/>
      <c r="G1269" s="60"/>
      <c r="H1269" s="58"/>
      <c r="I1269" s="60"/>
      <c r="J1269" s="60"/>
      <c r="K1269" s="60"/>
    </row>
    <row r="1270" spans="2:11" x14ac:dyDescent="0.25">
      <c r="B1270" s="58"/>
      <c r="C1270" s="58"/>
      <c r="G1270" s="60"/>
      <c r="H1270" s="58"/>
      <c r="I1270" s="60"/>
      <c r="J1270" s="60"/>
      <c r="K1270" s="60"/>
    </row>
    <row r="1271" spans="2:11" x14ac:dyDescent="0.25">
      <c r="B1271" s="58"/>
      <c r="C1271" s="58"/>
      <c r="G1271" s="60"/>
      <c r="H1271" s="58"/>
      <c r="I1271" s="60"/>
      <c r="J1271" s="60"/>
      <c r="K1271" s="60"/>
    </row>
    <row r="1272" spans="2:11" x14ac:dyDescent="0.25">
      <c r="B1272" s="58"/>
      <c r="C1272" s="58"/>
      <c r="G1272" s="60"/>
      <c r="H1272" s="58"/>
      <c r="I1272" s="60"/>
      <c r="J1272" s="60"/>
      <c r="K1272" s="60"/>
    </row>
    <row r="1273" spans="2:11" x14ac:dyDescent="0.25">
      <c r="B1273" s="58"/>
      <c r="C1273" s="58"/>
      <c r="G1273" s="60"/>
      <c r="H1273" s="58"/>
      <c r="I1273" s="60"/>
      <c r="J1273" s="60"/>
      <c r="K1273" s="60"/>
    </row>
    <row r="1274" spans="2:11" x14ac:dyDescent="0.25">
      <c r="B1274" s="58"/>
      <c r="C1274" s="58"/>
      <c r="G1274" s="60"/>
      <c r="H1274" s="58"/>
      <c r="I1274" s="60"/>
      <c r="J1274" s="60"/>
      <c r="K1274" s="60"/>
    </row>
    <row r="1275" spans="2:11" x14ac:dyDescent="0.25">
      <c r="B1275" s="58"/>
      <c r="C1275" s="58"/>
      <c r="G1275" s="60"/>
      <c r="H1275" s="58"/>
      <c r="I1275" s="60"/>
      <c r="J1275" s="60"/>
      <c r="K1275" s="60"/>
    </row>
    <row r="1276" spans="2:11" x14ac:dyDescent="0.25">
      <c r="B1276" s="58"/>
      <c r="C1276" s="58"/>
      <c r="G1276" s="60"/>
      <c r="H1276" s="58"/>
      <c r="I1276" s="60"/>
      <c r="J1276" s="60"/>
      <c r="K1276" s="60"/>
    </row>
    <row r="1277" spans="2:11" x14ac:dyDescent="0.25">
      <c r="B1277" s="58"/>
      <c r="C1277" s="58"/>
      <c r="G1277" s="60"/>
      <c r="H1277" s="58"/>
      <c r="I1277" s="60"/>
      <c r="J1277" s="60"/>
      <c r="K1277" s="60"/>
    </row>
    <row r="1278" spans="2:11" x14ac:dyDescent="0.25">
      <c r="B1278" s="58"/>
      <c r="C1278" s="58"/>
      <c r="G1278" s="60"/>
      <c r="H1278" s="58"/>
      <c r="I1278" s="60"/>
      <c r="J1278" s="60"/>
      <c r="K1278" s="60"/>
    </row>
    <row r="1279" spans="2:11" x14ac:dyDescent="0.25">
      <c r="B1279" s="58"/>
      <c r="C1279" s="58"/>
      <c r="G1279" s="60"/>
      <c r="H1279" s="58"/>
      <c r="I1279" s="60"/>
      <c r="J1279" s="60"/>
      <c r="K1279" s="60"/>
    </row>
    <row r="1280" spans="2:11" x14ac:dyDescent="0.25">
      <c r="B1280" s="58"/>
      <c r="C1280" s="58"/>
      <c r="G1280" s="60"/>
      <c r="H1280" s="58"/>
      <c r="I1280" s="60"/>
      <c r="J1280" s="60"/>
      <c r="K1280" s="60"/>
    </row>
    <row r="1281" spans="2:11" x14ac:dyDescent="0.25">
      <c r="B1281" s="58"/>
      <c r="C1281" s="58"/>
      <c r="G1281" s="60"/>
      <c r="H1281" s="58"/>
      <c r="I1281" s="60"/>
      <c r="J1281" s="60"/>
      <c r="K1281" s="60"/>
    </row>
    <row r="1282" spans="2:11" x14ac:dyDescent="0.25">
      <c r="B1282" s="58"/>
      <c r="C1282" s="58"/>
      <c r="G1282" s="60"/>
      <c r="H1282" s="58"/>
      <c r="I1282" s="60"/>
      <c r="J1282" s="60"/>
      <c r="K1282" s="60"/>
    </row>
    <row r="1283" spans="2:11" x14ac:dyDescent="0.25">
      <c r="B1283" s="58"/>
      <c r="C1283" s="58"/>
      <c r="G1283" s="60"/>
      <c r="H1283" s="58"/>
      <c r="I1283" s="60"/>
      <c r="J1283" s="60"/>
      <c r="K1283" s="60"/>
    </row>
    <row r="1284" spans="2:11" x14ac:dyDescent="0.25">
      <c r="B1284" s="58"/>
      <c r="C1284" s="58"/>
      <c r="G1284" s="60"/>
      <c r="H1284" s="58"/>
      <c r="I1284" s="60"/>
      <c r="J1284" s="60"/>
      <c r="K1284" s="60"/>
    </row>
    <row r="1285" spans="2:11" x14ac:dyDescent="0.25">
      <c r="B1285" s="58"/>
      <c r="C1285" s="58"/>
      <c r="G1285" s="60"/>
      <c r="H1285" s="58"/>
      <c r="I1285" s="60"/>
      <c r="J1285" s="60"/>
      <c r="K1285" s="60"/>
    </row>
    <row r="1286" spans="2:11" x14ac:dyDescent="0.25">
      <c r="B1286" s="58"/>
      <c r="C1286" s="58"/>
      <c r="G1286" s="60"/>
      <c r="H1286" s="58"/>
      <c r="I1286" s="60"/>
      <c r="J1286" s="60"/>
      <c r="K1286" s="60"/>
    </row>
    <row r="1287" spans="2:11" x14ac:dyDescent="0.25">
      <c r="B1287" s="58"/>
      <c r="C1287" s="58"/>
      <c r="G1287" s="60"/>
      <c r="H1287" s="58"/>
      <c r="I1287" s="60"/>
      <c r="J1287" s="60"/>
      <c r="K1287" s="60"/>
    </row>
    <row r="1288" spans="2:11" x14ac:dyDescent="0.25">
      <c r="B1288" s="58"/>
      <c r="C1288" s="58"/>
      <c r="G1288" s="60"/>
      <c r="H1288" s="58"/>
      <c r="I1288" s="60"/>
      <c r="J1288" s="60"/>
      <c r="K1288" s="60"/>
    </row>
    <row r="1289" spans="2:11" x14ac:dyDescent="0.25">
      <c r="B1289" s="58"/>
      <c r="C1289" s="58"/>
      <c r="G1289" s="60"/>
      <c r="H1289" s="58"/>
      <c r="I1289" s="60"/>
      <c r="J1289" s="60"/>
      <c r="K1289" s="60"/>
    </row>
    <row r="1290" spans="2:11" x14ac:dyDescent="0.25">
      <c r="B1290" s="58"/>
      <c r="C1290" s="58"/>
      <c r="G1290" s="60"/>
      <c r="H1290" s="58"/>
      <c r="I1290" s="60"/>
      <c r="J1290" s="60"/>
      <c r="K1290" s="60"/>
    </row>
    <row r="1291" spans="2:11" x14ac:dyDescent="0.25">
      <c r="B1291" s="58"/>
      <c r="C1291" s="58"/>
      <c r="G1291" s="60"/>
      <c r="H1291" s="58"/>
      <c r="I1291" s="60"/>
      <c r="J1291" s="60"/>
      <c r="K1291" s="60"/>
    </row>
    <row r="1292" spans="2:11" x14ac:dyDescent="0.25">
      <c r="B1292" s="58"/>
      <c r="C1292" s="58"/>
      <c r="G1292" s="60"/>
      <c r="H1292" s="58"/>
      <c r="I1292" s="60"/>
      <c r="J1292" s="60"/>
      <c r="K1292" s="60"/>
    </row>
    <row r="1293" spans="2:11" x14ac:dyDescent="0.25">
      <c r="B1293" s="58"/>
      <c r="C1293" s="58"/>
      <c r="G1293" s="60"/>
      <c r="H1293" s="58"/>
      <c r="I1293" s="60"/>
      <c r="J1293" s="60"/>
      <c r="K1293" s="60"/>
    </row>
    <row r="1294" spans="2:11" x14ac:dyDescent="0.25">
      <c r="B1294" s="58"/>
      <c r="C1294" s="58"/>
      <c r="G1294" s="60"/>
      <c r="H1294" s="58"/>
      <c r="I1294" s="60"/>
      <c r="J1294" s="60"/>
      <c r="K1294" s="60"/>
    </row>
    <row r="1295" spans="2:11" x14ac:dyDescent="0.25">
      <c r="B1295" s="58"/>
      <c r="C1295" s="58"/>
      <c r="G1295" s="60"/>
      <c r="H1295" s="58"/>
      <c r="I1295" s="60"/>
      <c r="J1295" s="60"/>
      <c r="K1295" s="60"/>
    </row>
    <row r="1296" spans="2:11" x14ac:dyDescent="0.25">
      <c r="B1296" s="58"/>
      <c r="C1296" s="58"/>
      <c r="G1296" s="60"/>
      <c r="H1296" s="58"/>
      <c r="I1296" s="60"/>
      <c r="J1296" s="60"/>
      <c r="K1296" s="60"/>
    </row>
    <row r="1297" spans="2:11" x14ac:dyDescent="0.25">
      <c r="B1297" s="58"/>
      <c r="C1297" s="58"/>
      <c r="G1297" s="60"/>
      <c r="H1297" s="58"/>
      <c r="I1297" s="60"/>
      <c r="J1297" s="60"/>
      <c r="K1297" s="60"/>
    </row>
    <row r="1298" spans="2:11" x14ac:dyDescent="0.25">
      <c r="B1298" s="58"/>
      <c r="C1298" s="58"/>
      <c r="G1298" s="60"/>
      <c r="H1298" s="58"/>
      <c r="I1298" s="60"/>
      <c r="J1298" s="60"/>
      <c r="K1298" s="60"/>
    </row>
    <row r="1299" spans="2:11" x14ac:dyDescent="0.25">
      <c r="B1299" s="58"/>
      <c r="C1299" s="58"/>
      <c r="G1299" s="60"/>
      <c r="H1299" s="58"/>
      <c r="I1299" s="60"/>
      <c r="J1299" s="60"/>
      <c r="K1299" s="60"/>
    </row>
    <row r="1300" spans="2:11" x14ac:dyDescent="0.25">
      <c r="B1300" s="58"/>
      <c r="C1300" s="58"/>
      <c r="G1300" s="60"/>
      <c r="H1300" s="58"/>
      <c r="I1300" s="60"/>
      <c r="J1300" s="60"/>
      <c r="K1300" s="60"/>
    </row>
    <row r="1301" spans="2:11" x14ac:dyDescent="0.25">
      <c r="B1301" s="58"/>
      <c r="C1301" s="58"/>
      <c r="G1301" s="60"/>
      <c r="H1301" s="58"/>
      <c r="I1301" s="60"/>
      <c r="J1301" s="60"/>
      <c r="K1301" s="60"/>
    </row>
    <row r="1302" spans="2:11" x14ac:dyDescent="0.25">
      <c r="B1302" s="58"/>
      <c r="C1302" s="58"/>
      <c r="G1302" s="60"/>
      <c r="H1302" s="58"/>
      <c r="I1302" s="60"/>
      <c r="J1302" s="60"/>
      <c r="K1302" s="60"/>
    </row>
    <row r="1303" spans="2:11" x14ac:dyDescent="0.25">
      <c r="B1303" s="58"/>
      <c r="C1303" s="58"/>
      <c r="G1303" s="60"/>
      <c r="H1303" s="58"/>
      <c r="I1303" s="60"/>
      <c r="J1303" s="60"/>
      <c r="K1303" s="60"/>
    </row>
    <row r="1304" spans="2:11" x14ac:dyDescent="0.25">
      <c r="B1304" s="58"/>
      <c r="C1304" s="58"/>
      <c r="G1304" s="60"/>
      <c r="H1304" s="58"/>
      <c r="I1304" s="60"/>
      <c r="J1304" s="60"/>
      <c r="K1304" s="60"/>
    </row>
    <row r="1305" spans="2:11" x14ac:dyDescent="0.25">
      <c r="B1305" s="58"/>
      <c r="C1305" s="58"/>
      <c r="G1305" s="60"/>
      <c r="H1305" s="58"/>
      <c r="I1305" s="60"/>
      <c r="J1305" s="60"/>
      <c r="K1305" s="60"/>
    </row>
    <row r="1306" spans="2:11" x14ac:dyDescent="0.25">
      <c r="B1306" s="58"/>
      <c r="C1306" s="58"/>
      <c r="G1306" s="60"/>
      <c r="H1306" s="58"/>
      <c r="I1306" s="60"/>
      <c r="J1306" s="60"/>
      <c r="K1306" s="60"/>
    </row>
    <row r="1307" spans="2:11" x14ac:dyDescent="0.25">
      <c r="B1307" s="58"/>
      <c r="C1307" s="58"/>
      <c r="G1307" s="60"/>
      <c r="H1307" s="58"/>
      <c r="I1307" s="60"/>
      <c r="J1307" s="60"/>
      <c r="K1307" s="60"/>
    </row>
    <row r="1308" spans="2:11" x14ac:dyDescent="0.25">
      <c r="B1308" s="58"/>
      <c r="C1308" s="58"/>
      <c r="G1308" s="60"/>
      <c r="H1308" s="58"/>
      <c r="I1308" s="60"/>
      <c r="J1308" s="60"/>
      <c r="K1308" s="60"/>
    </row>
    <row r="1309" spans="2:11" x14ac:dyDescent="0.25">
      <c r="B1309" s="58"/>
      <c r="C1309" s="58"/>
      <c r="G1309" s="60"/>
      <c r="H1309" s="58"/>
      <c r="I1309" s="60"/>
      <c r="J1309" s="60"/>
      <c r="K1309" s="60"/>
    </row>
    <row r="1310" spans="2:11" x14ac:dyDescent="0.25">
      <c r="B1310" s="58"/>
      <c r="C1310" s="58"/>
      <c r="G1310" s="60"/>
      <c r="H1310" s="58"/>
      <c r="I1310" s="60"/>
      <c r="J1310" s="60"/>
      <c r="K1310" s="60"/>
    </row>
    <row r="1311" spans="2:11" x14ac:dyDescent="0.25">
      <c r="B1311" s="58"/>
      <c r="C1311" s="58"/>
      <c r="G1311" s="60"/>
      <c r="H1311" s="58"/>
      <c r="I1311" s="60"/>
      <c r="J1311" s="60"/>
      <c r="K1311" s="60"/>
    </row>
    <row r="1312" spans="2:11" x14ac:dyDescent="0.25">
      <c r="B1312" s="58"/>
      <c r="C1312" s="58"/>
      <c r="G1312" s="60"/>
      <c r="H1312" s="58"/>
      <c r="I1312" s="60"/>
      <c r="J1312" s="60"/>
      <c r="K1312" s="60"/>
    </row>
    <row r="1313" spans="2:11" x14ac:dyDescent="0.25">
      <c r="B1313" s="58"/>
      <c r="C1313" s="58"/>
      <c r="G1313" s="60"/>
      <c r="H1313" s="58"/>
      <c r="I1313" s="60"/>
      <c r="J1313" s="60"/>
      <c r="K1313" s="60"/>
    </row>
    <row r="1314" spans="2:11" x14ac:dyDescent="0.25">
      <c r="B1314" s="58"/>
      <c r="C1314" s="58"/>
      <c r="G1314" s="60"/>
      <c r="H1314" s="58"/>
      <c r="I1314" s="60"/>
      <c r="J1314" s="60"/>
      <c r="K1314" s="60"/>
    </row>
    <row r="1315" spans="2:11" x14ac:dyDescent="0.25">
      <c r="B1315" s="58"/>
      <c r="C1315" s="58"/>
      <c r="G1315" s="60"/>
      <c r="H1315" s="58"/>
      <c r="I1315" s="60"/>
      <c r="J1315" s="60"/>
      <c r="K1315" s="60"/>
    </row>
    <row r="1316" spans="2:11" x14ac:dyDescent="0.25">
      <c r="B1316" s="58"/>
      <c r="C1316" s="58"/>
      <c r="G1316" s="60"/>
      <c r="H1316" s="58"/>
      <c r="I1316" s="60"/>
      <c r="J1316" s="60"/>
      <c r="K1316" s="60"/>
    </row>
    <row r="1317" spans="2:11" x14ac:dyDescent="0.25">
      <c r="B1317" s="58"/>
      <c r="C1317" s="58"/>
      <c r="G1317" s="60"/>
      <c r="H1317" s="58"/>
      <c r="I1317" s="60"/>
      <c r="J1317" s="60"/>
      <c r="K1317" s="60"/>
    </row>
    <row r="1318" spans="2:11" x14ac:dyDescent="0.25">
      <c r="B1318" s="58"/>
      <c r="C1318" s="58"/>
      <c r="G1318" s="60"/>
      <c r="H1318" s="58"/>
      <c r="I1318" s="60"/>
      <c r="J1318" s="60"/>
      <c r="K1318" s="60"/>
    </row>
    <row r="1319" spans="2:11" x14ac:dyDescent="0.25">
      <c r="B1319" s="58"/>
      <c r="C1319" s="58"/>
      <c r="G1319" s="60"/>
      <c r="H1319" s="58"/>
      <c r="I1319" s="60"/>
      <c r="J1319" s="60"/>
      <c r="K1319" s="60"/>
    </row>
    <row r="1320" spans="2:11" x14ac:dyDescent="0.25">
      <c r="B1320" s="58"/>
      <c r="C1320" s="58"/>
      <c r="G1320" s="60"/>
      <c r="H1320" s="58"/>
      <c r="I1320" s="60"/>
      <c r="J1320" s="60"/>
      <c r="K1320" s="60"/>
    </row>
    <row r="1321" spans="2:11" x14ac:dyDescent="0.25">
      <c r="B1321" s="58"/>
      <c r="C1321" s="58"/>
      <c r="G1321" s="60"/>
      <c r="H1321" s="58"/>
      <c r="I1321" s="60"/>
      <c r="J1321" s="60"/>
      <c r="K1321" s="60"/>
    </row>
    <row r="1322" spans="2:11" x14ac:dyDescent="0.25">
      <c r="B1322" s="58"/>
      <c r="C1322" s="58"/>
      <c r="G1322" s="60"/>
      <c r="H1322" s="58"/>
      <c r="I1322" s="60"/>
      <c r="J1322" s="60"/>
      <c r="K1322" s="60"/>
    </row>
    <row r="1323" spans="2:11" x14ac:dyDescent="0.25">
      <c r="B1323" s="58"/>
      <c r="C1323" s="58"/>
      <c r="G1323" s="60"/>
      <c r="H1323" s="58"/>
      <c r="I1323" s="60"/>
      <c r="J1323" s="60"/>
      <c r="K1323" s="60"/>
    </row>
    <row r="1324" spans="2:11" x14ac:dyDescent="0.25">
      <c r="B1324" s="58"/>
      <c r="C1324" s="58"/>
      <c r="G1324" s="60"/>
      <c r="H1324" s="58"/>
      <c r="I1324" s="60"/>
      <c r="J1324" s="60"/>
      <c r="K1324" s="60"/>
    </row>
    <row r="1325" spans="2:11" x14ac:dyDescent="0.25">
      <c r="B1325" s="58"/>
      <c r="C1325" s="58"/>
      <c r="G1325" s="60"/>
      <c r="H1325" s="58"/>
      <c r="I1325" s="60"/>
      <c r="J1325" s="60"/>
      <c r="K1325" s="60"/>
    </row>
    <row r="1326" spans="2:11" x14ac:dyDescent="0.25">
      <c r="B1326" s="58"/>
      <c r="C1326" s="58"/>
      <c r="G1326" s="60"/>
      <c r="H1326" s="58"/>
      <c r="I1326" s="60"/>
      <c r="J1326" s="60"/>
      <c r="K1326" s="60"/>
    </row>
    <row r="1327" spans="2:11" x14ac:dyDescent="0.25">
      <c r="B1327" s="58"/>
      <c r="C1327" s="58"/>
      <c r="G1327" s="60"/>
      <c r="H1327" s="58"/>
      <c r="I1327" s="60"/>
      <c r="J1327" s="60"/>
      <c r="K1327" s="60"/>
    </row>
    <row r="1328" spans="2:11" x14ac:dyDescent="0.25">
      <c r="B1328" s="58"/>
      <c r="C1328" s="58"/>
      <c r="G1328" s="60"/>
      <c r="H1328" s="58"/>
      <c r="I1328" s="60"/>
      <c r="J1328" s="60"/>
      <c r="K1328" s="60"/>
    </row>
    <row r="1329" spans="2:11" x14ac:dyDescent="0.25">
      <c r="B1329" s="58"/>
      <c r="C1329" s="58"/>
      <c r="G1329" s="60"/>
      <c r="H1329" s="58"/>
      <c r="I1329" s="60"/>
      <c r="J1329" s="60"/>
      <c r="K1329" s="60"/>
    </row>
    <row r="1330" spans="2:11" x14ac:dyDescent="0.25">
      <c r="B1330" s="58"/>
      <c r="C1330" s="58"/>
      <c r="G1330" s="60"/>
      <c r="H1330" s="58"/>
      <c r="I1330" s="60"/>
      <c r="J1330" s="60"/>
      <c r="K1330" s="60"/>
    </row>
    <row r="1331" spans="2:11" x14ac:dyDescent="0.25">
      <c r="B1331" s="58"/>
      <c r="C1331" s="58"/>
      <c r="G1331" s="60"/>
      <c r="H1331" s="58"/>
      <c r="I1331" s="60"/>
      <c r="J1331" s="60"/>
      <c r="K1331" s="60"/>
    </row>
    <row r="1332" spans="2:11" x14ac:dyDescent="0.25">
      <c r="B1332" s="58"/>
      <c r="C1332" s="58"/>
      <c r="G1332" s="60"/>
      <c r="H1332" s="58"/>
      <c r="I1332" s="60"/>
      <c r="J1332" s="60"/>
      <c r="K1332" s="60"/>
    </row>
    <row r="1333" spans="2:11" x14ac:dyDescent="0.25">
      <c r="B1333" s="58"/>
      <c r="C1333" s="58"/>
      <c r="G1333" s="60"/>
      <c r="H1333" s="58"/>
      <c r="I1333" s="60"/>
      <c r="J1333" s="60"/>
      <c r="K1333" s="60"/>
    </row>
    <row r="1334" spans="2:11" x14ac:dyDescent="0.25">
      <c r="B1334" s="58"/>
      <c r="C1334" s="58"/>
      <c r="G1334" s="60"/>
      <c r="H1334" s="58"/>
      <c r="I1334" s="60"/>
      <c r="J1334" s="60"/>
      <c r="K1334" s="60"/>
    </row>
    <row r="1335" spans="2:11" x14ac:dyDescent="0.25">
      <c r="B1335" s="58"/>
      <c r="C1335" s="58"/>
      <c r="G1335" s="60"/>
      <c r="H1335" s="58"/>
      <c r="I1335" s="60"/>
      <c r="J1335" s="60"/>
      <c r="K1335" s="60"/>
    </row>
    <row r="1336" spans="2:11" x14ac:dyDescent="0.25">
      <c r="B1336" s="58"/>
      <c r="C1336" s="58"/>
      <c r="G1336" s="60"/>
      <c r="H1336" s="58"/>
      <c r="I1336" s="60"/>
      <c r="J1336" s="60"/>
      <c r="K1336" s="60"/>
    </row>
    <row r="1337" spans="2:11" x14ac:dyDescent="0.25">
      <c r="B1337" s="58"/>
      <c r="C1337" s="58"/>
      <c r="G1337" s="60"/>
      <c r="H1337" s="58"/>
      <c r="I1337" s="60"/>
      <c r="J1337" s="60"/>
      <c r="K1337" s="60"/>
    </row>
    <row r="1338" spans="2:11" x14ac:dyDescent="0.25">
      <c r="B1338" s="58"/>
      <c r="C1338" s="58"/>
      <c r="G1338" s="60"/>
      <c r="H1338" s="58"/>
      <c r="I1338" s="60"/>
      <c r="J1338" s="60"/>
      <c r="K1338" s="60"/>
    </row>
    <row r="1339" spans="2:11" x14ac:dyDescent="0.25">
      <c r="B1339" s="58"/>
      <c r="C1339" s="58"/>
      <c r="G1339" s="60"/>
      <c r="H1339" s="58"/>
      <c r="I1339" s="60"/>
      <c r="J1339" s="60"/>
      <c r="K1339" s="60"/>
    </row>
    <row r="1340" spans="2:11" x14ac:dyDescent="0.25">
      <c r="B1340" s="58"/>
      <c r="C1340" s="58"/>
      <c r="G1340" s="60"/>
      <c r="H1340" s="58"/>
      <c r="I1340" s="60"/>
      <c r="J1340" s="60"/>
      <c r="K1340" s="60"/>
    </row>
    <row r="1341" spans="2:11" x14ac:dyDescent="0.25">
      <c r="B1341" s="58"/>
      <c r="C1341" s="58"/>
      <c r="G1341" s="60"/>
      <c r="H1341" s="58"/>
      <c r="I1341" s="60"/>
      <c r="J1341" s="60"/>
      <c r="K1341" s="60"/>
    </row>
    <row r="1342" spans="2:11" x14ac:dyDescent="0.25">
      <c r="B1342" s="58"/>
      <c r="C1342" s="58"/>
      <c r="G1342" s="60"/>
      <c r="H1342" s="58"/>
      <c r="I1342" s="60"/>
      <c r="J1342" s="60"/>
      <c r="K1342" s="60"/>
    </row>
    <row r="1343" spans="2:11" x14ac:dyDescent="0.25">
      <c r="B1343" s="58"/>
      <c r="C1343" s="58"/>
      <c r="G1343" s="60"/>
      <c r="H1343" s="58"/>
      <c r="I1343" s="60"/>
      <c r="J1343" s="60"/>
      <c r="K1343" s="60"/>
    </row>
    <row r="1344" spans="2:11" x14ac:dyDescent="0.25">
      <c r="B1344" s="58"/>
      <c r="C1344" s="58"/>
      <c r="G1344" s="60"/>
      <c r="H1344" s="58"/>
      <c r="I1344" s="60"/>
      <c r="J1344" s="60"/>
      <c r="K1344" s="60"/>
    </row>
    <row r="1345" spans="2:11" x14ac:dyDescent="0.25">
      <c r="B1345" s="58"/>
      <c r="C1345" s="58"/>
      <c r="G1345" s="60"/>
      <c r="H1345" s="58"/>
      <c r="I1345" s="60"/>
      <c r="J1345" s="60"/>
      <c r="K1345" s="60"/>
    </row>
    <row r="1346" spans="2:11" x14ac:dyDescent="0.25">
      <c r="B1346" s="58"/>
      <c r="C1346" s="58"/>
      <c r="G1346" s="60"/>
      <c r="H1346" s="58"/>
      <c r="I1346" s="60"/>
      <c r="J1346" s="60"/>
      <c r="K1346" s="60"/>
    </row>
    <row r="1347" spans="2:11" x14ac:dyDescent="0.25">
      <c r="B1347" s="58"/>
      <c r="C1347" s="58"/>
      <c r="G1347" s="60"/>
      <c r="H1347" s="58"/>
      <c r="I1347" s="60"/>
      <c r="J1347" s="60"/>
      <c r="K1347" s="60"/>
    </row>
    <row r="1348" spans="2:11" x14ac:dyDescent="0.25">
      <c r="B1348" s="58"/>
      <c r="C1348" s="58"/>
      <c r="G1348" s="60"/>
      <c r="H1348" s="58"/>
      <c r="I1348" s="60"/>
      <c r="J1348" s="60"/>
      <c r="K1348" s="60"/>
    </row>
    <row r="1349" spans="2:11" x14ac:dyDescent="0.25">
      <c r="B1349" s="58"/>
      <c r="C1349" s="58"/>
      <c r="G1349" s="60"/>
      <c r="H1349" s="58"/>
      <c r="I1349" s="60"/>
      <c r="J1349" s="60"/>
      <c r="K1349" s="60"/>
    </row>
    <row r="1350" spans="2:11" x14ac:dyDescent="0.25">
      <c r="B1350" s="58"/>
      <c r="C1350" s="58"/>
      <c r="G1350" s="60"/>
      <c r="H1350" s="58"/>
      <c r="I1350" s="60"/>
      <c r="J1350" s="60"/>
      <c r="K1350" s="60"/>
    </row>
    <row r="1351" spans="2:11" x14ac:dyDescent="0.25">
      <c r="B1351" s="58"/>
      <c r="C1351" s="58"/>
      <c r="G1351" s="60"/>
      <c r="H1351" s="58"/>
      <c r="I1351" s="60"/>
      <c r="J1351" s="60"/>
      <c r="K1351" s="60"/>
    </row>
    <row r="1352" spans="2:11" x14ac:dyDescent="0.25">
      <c r="B1352" s="58"/>
      <c r="C1352" s="58"/>
      <c r="G1352" s="60"/>
      <c r="H1352" s="58"/>
      <c r="I1352" s="60"/>
      <c r="J1352" s="60"/>
      <c r="K1352" s="60"/>
    </row>
    <row r="1353" spans="2:11" x14ac:dyDescent="0.25">
      <c r="B1353" s="58"/>
      <c r="C1353" s="58"/>
      <c r="G1353" s="60"/>
      <c r="H1353" s="58"/>
      <c r="I1353" s="60"/>
      <c r="J1353" s="60"/>
      <c r="K1353" s="60"/>
    </row>
    <row r="1354" spans="2:11" x14ac:dyDescent="0.25">
      <c r="B1354" s="58"/>
      <c r="C1354" s="58"/>
      <c r="G1354" s="60"/>
      <c r="H1354" s="58"/>
      <c r="I1354" s="60"/>
      <c r="J1354" s="60"/>
      <c r="K1354" s="60"/>
    </row>
    <row r="1355" spans="2:11" x14ac:dyDescent="0.25">
      <c r="B1355" s="58"/>
      <c r="C1355" s="58"/>
      <c r="G1355" s="60"/>
      <c r="H1355" s="58"/>
      <c r="I1355" s="60"/>
      <c r="J1355" s="60"/>
      <c r="K1355" s="60"/>
    </row>
    <row r="1356" spans="2:11" x14ac:dyDescent="0.25">
      <c r="B1356" s="58"/>
      <c r="C1356" s="58"/>
      <c r="G1356" s="60"/>
      <c r="H1356" s="58"/>
      <c r="I1356" s="60"/>
      <c r="J1356" s="60"/>
      <c r="K1356" s="60"/>
    </row>
    <row r="1357" spans="2:11" x14ac:dyDescent="0.25">
      <c r="B1357" s="58"/>
      <c r="C1357" s="58"/>
      <c r="G1357" s="60"/>
      <c r="H1357" s="58"/>
      <c r="I1357" s="60"/>
      <c r="J1357" s="60"/>
      <c r="K1357" s="60"/>
    </row>
    <row r="1358" spans="2:11" x14ac:dyDescent="0.25">
      <c r="B1358" s="58"/>
      <c r="C1358" s="58"/>
      <c r="G1358" s="60"/>
      <c r="H1358" s="58"/>
      <c r="I1358" s="60"/>
      <c r="J1358" s="60"/>
      <c r="K1358" s="60"/>
    </row>
    <row r="1359" spans="2:11" x14ac:dyDescent="0.25">
      <c r="B1359" s="58"/>
      <c r="C1359" s="58"/>
      <c r="G1359" s="60"/>
      <c r="H1359" s="58"/>
      <c r="I1359" s="60"/>
      <c r="J1359" s="60"/>
      <c r="K1359" s="60"/>
    </row>
    <row r="1360" spans="2:11" x14ac:dyDescent="0.25">
      <c r="B1360" s="58"/>
      <c r="C1360" s="58"/>
      <c r="G1360" s="60"/>
      <c r="H1360" s="58"/>
      <c r="I1360" s="60"/>
      <c r="J1360" s="60"/>
      <c r="K1360" s="60"/>
    </row>
    <row r="1361" spans="2:11" x14ac:dyDescent="0.25">
      <c r="B1361" s="58"/>
      <c r="C1361" s="58"/>
      <c r="G1361" s="60"/>
      <c r="H1361" s="58"/>
      <c r="I1361" s="60"/>
      <c r="J1361" s="60"/>
      <c r="K1361" s="60"/>
    </row>
    <row r="1362" spans="2:11" x14ac:dyDescent="0.25">
      <c r="B1362" s="58"/>
      <c r="C1362" s="58"/>
      <c r="G1362" s="60"/>
      <c r="H1362" s="58"/>
      <c r="I1362" s="60"/>
      <c r="J1362" s="60"/>
      <c r="K1362" s="60"/>
    </row>
    <row r="1363" spans="2:11" x14ac:dyDescent="0.25">
      <c r="B1363" s="58"/>
      <c r="C1363" s="58"/>
      <c r="G1363" s="60"/>
      <c r="H1363" s="58"/>
      <c r="I1363" s="60"/>
      <c r="J1363" s="60"/>
      <c r="K1363" s="60"/>
    </row>
    <row r="1364" spans="2:11" x14ac:dyDescent="0.25">
      <c r="B1364" s="58"/>
      <c r="C1364" s="58"/>
      <c r="G1364" s="60"/>
      <c r="H1364" s="58"/>
      <c r="I1364" s="60"/>
      <c r="J1364" s="60"/>
      <c r="K1364" s="60"/>
    </row>
    <row r="1365" spans="2:11" x14ac:dyDescent="0.25">
      <c r="B1365" s="58"/>
      <c r="C1365" s="58"/>
      <c r="G1365" s="60"/>
      <c r="H1365" s="58"/>
      <c r="I1365" s="60"/>
      <c r="J1365" s="60"/>
      <c r="K1365" s="60"/>
    </row>
    <row r="1366" spans="2:11" x14ac:dyDescent="0.25">
      <c r="B1366" s="58"/>
      <c r="C1366" s="58"/>
      <c r="G1366" s="60"/>
      <c r="H1366" s="58"/>
      <c r="I1366" s="60"/>
      <c r="J1366" s="60"/>
      <c r="K1366" s="60"/>
    </row>
    <row r="1367" spans="2:11" x14ac:dyDescent="0.25">
      <c r="B1367" s="58"/>
      <c r="C1367" s="58"/>
      <c r="G1367" s="60"/>
      <c r="H1367" s="58"/>
      <c r="I1367" s="60"/>
      <c r="J1367" s="60"/>
      <c r="K1367" s="60"/>
    </row>
    <row r="1368" spans="2:11" x14ac:dyDescent="0.25">
      <c r="B1368" s="58"/>
      <c r="C1368" s="58"/>
      <c r="G1368" s="60"/>
      <c r="H1368" s="58"/>
      <c r="I1368" s="60"/>
      <c r="J1368" s="60"/>
      <c r="K1368" s="60"/>
    </row>
    <row r="1369" spans="2:11" x14ac:dyDescent="0.25">
      <c r="B1369" s="58"/>
      <c r="C1369" s="58"/>
      <c r="G1369" s="60"/>
      <c r="H1369" s="58"/>
      <c r="I1369" s="60"/>
      <c r="J1369" s="60"/>
      <c r="K1369" s="60"/>
    </row>
    <row r="1370" spans="2:11" x14ac:dyDescent="0.25">
      <c r="B1370" s="58"/>
      <c r="C1370" s="58"/>
      <c r="G1370" s="60"/>
      <c r="H1370" s="58"/>
      <c r="I1370" s="60"/>
      <c r="J1370" s="60"/>
      <c r="K1370" s="60"/>
    </row>
    <row r="1371" spans="2:11" x14ac:dyDescent="0.25">
      <c r="B1371" s="58"/>
      <c r="C1371" s="58"/>
      <c r="G1371" s="60"/>
      <c r="H1371" s="58"/>
      <c r="I1371" s="60"/>
      <c r="J1371" s="60"/>
      <c r="K1371" s="60"/>
    </row>
    <row r="1372" spans="2:11" x14ac:dyDescent="0.25">
      <c r="B1372" s="58"/>
      <c r="C1372" s="58"/>
      <c r="G1372" s="60"/>
      <c r="H1372" s="58"/>
      <c r="I1372" s="60"/>
      <c r="J1372" s="60"/>
      <c r="K1372" s="60"/>
    </row>
    <row r="1373" spans="2:11" x14ac:dyDescent="0.25">
      <c r="B1373" s="58"/>
      <c r="C1373" s="58"/>
      <c r="G1373" s="60"/>
      <c r="H1373" s="58"/>
      <c r="I1373" s="60"/>
      <c r="J1373" s="60"/>
      <c r="K1373" s="60"/>
    </row>
    <row r="1374" spans="2:11" x14ac:dyDescent="0.25">
      <c r="B1374" s="58"/>
      <c r="C1374" s="58"/>
      <c r="G1374" s="60"/>
      <c r="H1374" s="58"/>
      <c r="I1374" s="60"/>
      <c r="J1374" s="60"/>
      <c r="K1374" s="60"/>
    </row>
    <row r="1375" spans="2:11" x14ac:dyDescent="0.25">
      <c r="B1375" s="58"/>
      <c r="C1375" s="58"/>
      <c r="G1375" s="60"/>
      <c r="H1375" s="58"/>
      <c r="I1375" s="60"/>
      <c r="J1375" s="60"/>
      <c r="K1375" s="60"/>
    </row>
    <row r="1376" spans="2:11" x14ac:dyDescent="0.25">
      <c r="B1376" s="58"/>
      <c r="C1376" s="58"/>
      <c r="G1376" s="60"/>
      <c r="H1376" s="58"/>
      <c r="I1376" s="60"/>
      <c r="J1376" s="60"/>
      <c r="K1376" s="60"/>
    </row>
    <row r="1377" spans="2:11" x14ac:dyDescent="0.25">
      <c r="B1377" s="58"/>
      <c r="C1377" s="58"/>
      <c r="G1377" s="60"/>
      <c r="H1377" s="58"/>
      <c r="I1377" s="60"/>
      <c r="J1377" s="60"/>
      <c r="K1377" s="60"/>
    </row>
    <row r="1378" spans="2:11" x14ac:dyDescent="0.25">
      <c r="B1378" s="58"/>
      <c r="C1378" s="58"/>
      <c r="G1378" s="60"/>
      <c r="H1378" s="58"/>
      <c r="I1378" s="60"/>
      <c r="J1378" s="60"/>
      <c r="K1378" s="60"/>
    </row>
    <row r="1379" spans="2:11" x14ac:dyDescent="0.25">
      <c r="B1379" s="58"/>
      <c r="C1379" s="58"/>
      <c r="G1379" s="60"/>
      <c r="H1379" s="58"/>
      <c r="I1379" s="60"/>
      <c r="J1379" s="60"/>
      <c r="K1379" s="60"/>
    </row>
    <row r="1380" spans="2:11" x14ac:dyDescent="0.25">
      <c r="B1380" s="58"/>
      <c r="C1380" s="58"/>
      <c r="G1380" s="60"/>
      <c r="H1380" s="58"/>
      <c r="I1380" s="60"/>
      <c r="J1380" s="60"/>
      <c r="K1380" s="60"/>
    </row>
    <row r="1381" spans="2:11" x14ac:dyDescent="0.25">
      <c r="B1381" s="58"/>
      <c r="C1381" s="58"/>
      <c r="G1381" s="60"/>
      <c r="H1381" s="58"/>
      <c r="I1381" s="60"/>
      <c r="J1381" s="60"/>
      <c r="K1381" s="60"/>
    </row>
    <row r="1382" spans="2:11" x14ac:dyDescent="0.25">
      <c r="B1382" s="58"/>
      <c r="C1382" s="58"/>
      <c r="G1382" s="60"/>
      <c r="H1382" s="58"/>
      <c r="I1382" s="60"/>
      <c r="J1382" s="60"/>
      <c r="K1382" s="60"/>
    </row>
    <row r="1383" spans="2:11" x14ac:dyDescent="0.25">
      <c r="B1383" s="58"/>
      <c r="C1383" s="58"/>
      <c r="G1383" s="60"/>
      <c r="H1383" s="58"/>
      <c r="I1383" s="60"/>
      <c r="J1383" s="60"/>
      <c r="K1383" s="60"/>
    </row>
    <row r="1384" spans="2:11" x14ac:dyDescent="0.25">
      <c r="B1384" s="58"/>
      <c r="C1384" s="58"/>
      <c r="G1384" s="60"/>
      <c r="H1384" s="58"/>
      <c r="I1384" s="60"/>
      <c r="J1384" s="60"/>
      <c r="K1384" s="60"/>
    </row>
    <row r="1385" spans="2:11" x14ac:dyDescent="0.25">
      <c r="B1385" s="58"/>
      <c r="C1385" s="58"/>
      <c r="G1385" s="60"/>
      <c r="H1385" s="58"/>
      <c r="I1385" s="60"/>
      <c r="J1385" s="60"/>
      <c r="K1385" s="60"/>
    </row>
    <row r="1386" spans="2:11" x14ac:dyDescent="0.25">
      <c r="B1386" s="58"/>
      <c r="C1386" s="58"/>
      <c r="G1386" s="60"/>
      <c r="H1386" s="58"/>
      <c r="I1386" s="60"/>
      <c r="J1386" s="60"/>
      <c r="K1386" s="60"/>
    </row>
    <row r="1387" spans="2:11" x14ac:dyDescent="0.25">
      <c r="B1387" s="58"/>
      <c r="C1387" s="58"/>
      <c r="G1387" s="60"/>
      <c r="H1387" s="58"/>
      <c r="I1387" s="60"/>
      <c r="J1387" s="60"/>
      <c r="K1387" s="60"/>
    </row>
    <row r="1388" spans="2:11" x14ac:dyDescent="0.25">
      <c r="B1388" s="58"/>
      <c r="C1388" s="58"/>
      <c r="G1388" s="60"/>
      <c r="H1388" s="58"/>
      <c r="I1388" s="60"/>
      <c r="J1388" s="60"/>
      <c r="K1388" s="60"/>
    </row>
    <row r="1389" spans="2:11" x14ac:dyDescent="0.25">
      <c r="B1389" s="58"/>
      <c r="C1389" s="58"/>
      <c r="G1389" s="60"/>
      <c r="H1389" s="58"/>
      <c r="I1389" s="60"/>
      <c r="J1389" s="60"/>
      <c r="K1389" s="60"/>
    </row>
    <row r="1390" spans="2:11" x14ac:dyDescent="0.25">
      <c r="B1390" s="58"/>
      <c r="C1390" s="58"/>
      <c r="G1390" s="60"/>
      <c r="H1390" s="58"/>
      <c r="I1390" s="60"/>
      <c r="J1390" s="60"/>
      <c r="K1390" s="60"/>
    </row>
    <row r="1391" spans="2:11" x14ac:dyDescent="0.25">
      <c r="B1391" s="58"/>
      <c r="C1391" s="58"/>
      <c r="G1391" s="60"/>
      <c r="H1391" s="58"/>
      <c r="I1391" s="60"/>
      <c r="J1391" s="60"/>
      <c r="K1391" s="60"/>
    </row>
    <row r="1392" spans="2:11" x14ac:dyDescent="0.25">
      <c r="B1392" s="58"/>
      <c r="C1392" s="58"/>
      <c r="G1392" s="60"/>
      <c r="H1392" s="58"/>
      <c r="I1392" s="60"/>
      <c r="J1392" s="60"/>
      <c r="K1392" s="60"/>
    </row>
    <row r="1393" spans="2:11" x14ac:dyDescent="0.25">
      <c r="B1393" s="58"/>
      <c r="C1393" s="58"/>
      <c r="G1393" s="60"/>
      <c r="H1393" s="58"/>
      <c r="I1393" s="60"/>
      <c r="J1393" s="60"/>
      <c r="K1393" s="60"/>
    </row>
    <row r="1394" spans="2:11" x14ac:dyDescent="0.25">
      <c r="B1394" s="58"/>
      <c r="C1394" s="58"/>
      <c r="G1394" s="60"/>
      <c r="H1394" s="58"/>
      <c r="I1394" s="60"/>
      <c r="J1394" s="60"/>
      <c r="K1394" s="60"/>
    </row>
    <row r="1395" spans="2:11" x14ac:dyDescent="0.25">
      <c r="B1395" s="58"/>
      <c r="C1395" s="58"/>
      <c r="G1395" s="60"/>
      <c r="H1395" s="58"/>
      <c r="I1395" s="60"/>
      <c r="J1395" s="60"/>
      <c r="K1395" s="60"/>
    </row>
    <row r="1396" spans="2:11" x14ac:dyDescent="0.25">
      <c r="B1396" s="58"/>
      <c r="C1396" s="58"/>
      <c r="G1396" s="60"/>
      <c r="H1396" s="58"/>
      <c r="I1396" s="60"/>
      <c r="J1396" s="60"/>
      <c r="K1396" s="60"/>
    </row>
    <row r="1397" spans="2:11" x14ac:dyDescent="0.25">
      <c r="B1397" s="58"/>
      <c r="C1397" s="58"/>
      <c r="G1397" s="60"/>
      <c r="H1397" s="58"/>
      <c r="I1397" s="60"/>
      <c r="J1397" s="60"/>
      <c r="K1397" s="60"/>
    </row>
    <row r="1398" spans="2:11" x14ac:dyDescent="0.25">
      <c r="B1398" s="58"/>
      <c r="C1398" s="58"/>
      <c r="G1398" s="60"/>
      <c r="H1398" s="58"/>
      <c r="I1398" s="60"/>
      <c r="J1398" s="60"/>
      <c r="K1398" s="60"/>
    </row>
    <row r="1399" spans="2:11" x14ac:dyDescent="0.25">
      <c r="B1399" s="58"/>
      <c r="C1399" s="58"/>
      <c r="G1399" s="60"/>
      <c r="H1399" s="58"/>
      <c r="I1399" s="60"/>
      <c r="J1399" s="60"/>
      <c r="K1399" s="60"/>
    </row>
    <row r="1400" spans="2:11" x14ac:dyDescent="0.25">
      <c r="B1400" s="58"/>
      <c r="C1400" s="58"/>
      <c r="G1400" s="60"/>
      <c r="H1400" s="58"/>
      <c r="I1400" s="60"/>
      <c r="J1400" s="60"/>
      <c r="K1400" s="60"/>
    </row>
    <row r="1401" spans="2:11" x14ac:dyDescent="0.25">
      <c r="B1401" s="58"/>
      <c r="C1401" s="58"/>
      <c r="G1401" s="60"/>
      <c r="H1401" s="58"/>
      <c r="I1401" s="60"/>
      <c r="J1401" s="60"/>
      <c r="K1401" s="60"/>
    </row>
    <row r="1402" spans="2:11" x14ac:dyDescent="0.25">
      <c r="B1402" s="58"/>
      <c r="C1402" s="58"/>
      <c r="G1402" s="60"/>
      <c r="H1402" s="58"/>
      <c r="I1402" s="60"/>
      <c r="J1402" s="60"/>
      <c r="K1402" s="60"/>
    </row>
    <row r="1403" spans="2:11" x14ac:dyDescent="0.25">
      <c r="B1403" s="58"/>
      <c r="C1403" s="58"/>
      <c r="G1403" s="60"/>
      <c r="H1403" s="58"/>
      <c r="I1403" s="60"/>
      <c r="J1403" s="60"/>
      <c r="K1403" s="60"/>
    </row>
    <row r="1404" spans="2:11" x14ac:dyDescent="0.25">
      <c r="B1404" s="58"/>
      <c r="C1404" s="58"/>
      <c r="G1404" s="60"/>
      <c r="H1404" s="58"/>
      <c r="I1404" s="60"/>
      <c r="J1404" s="60"/>
      <c r="K1404" s="60"/>
    </row>
    <row r="1405" spans="2:11" x14ac:dyDescent="0.25">
      <c r="B1405" s="58"/>
      <c r="C1405" s="58"/>
      <c r="G1405" s="60"/>
      <c r="H1405" s="58"/>
      <c r="I1405" s="60"/>
      <c r="J1405" s="60"/>
      <c r="K1405" s="60"/>
    </row>
    <row r="1406" spans="2:11" x14ac:dyDescent="0.25">
      <c r="B1406" s="58"/>
      <c r="C1406" s="58"/>
      <c r="G1406" s="60"/>
      <c r="H1406" s="58"/>
      <c r="I1406" s="60"/>
      <c r="J1406" s="60"/>
      <c r="K1406" s="60"/>
    </row>
    <row r="1407" spans="2:11" x14ac:dyDescent="0.25">
      <c r="B1407" s="58"/>
      <c r="C1407" s="58"/>
      <c r="G1407" s="60"/>
      <c r="H1407" s="58"/>
      <c r="I1407" s="60"/>
      <c r="J1407" s="60"/>
      <c r="K1407" s="60"/>
    </row>
    <row r="1408" spans="2:11" x14ac:dyDescent="0.25">
      <c r="B1408" s="58"/>
      <c r="C1408" s="58"/>
      <c r="G1408" s="60"/>
      <c r="H1408" s="58"/>
      <c r="I1408" s="60"/>
      <c r="J1408" s="60"/>
      <c r="K1408" s="60"/>
    </row>
    <row r="1409" spans="2:11" x14ac:dyDescent="0.25">
      <c r="B1409" s="58"/>
      <c r="C1409" s="58"/>
      <c r="G1409" s="60"/>
      <c r="H1409" s="58"/>
      <c r="I1409" s="60"/>
      <c r="J1409" s="60"/>
      <c r="K1409" s="60"/>
    </row>
    <row r="1410" spans="2:11" x14ac:dyDescent="0.25">
      <c r="B1410" s="58"/>
      <c r="C1410" s="58"/>
      <c r="G1410" s="60"/>
      <c r="H1410" s="58"/>
      <c r="I1410" s="60"/>
      <c r="J1410" s="60"/>
      <c r="K1410" s="60"/>
    </row>
    <row r="1411" spans="2:11" x14ac:dyDescent="0.25">
      <c r="B1411" s="58"/>
      <c r="C1411" s="58"/>
      <c r="G1411" s="60"/>
      <c r="H1411" s="58"/>
      <c r="I1411" s="60"/>
      <c r="J1411" s="60"/>
      <c r="K1411" s="60"/>
    </row>
    <row r="1412" spans="2:11" x14ac:dyDescent="0.25">
      <c r="B1412" s="58"/>
      <c r="C1412" s="58"/>
      <c r="G1412" s="60"/>
      <c r="H1412" s="58"/>
      <c r="I1412" s="60"/>
      <c r="J1412" s="60"/>
      <c r="K1412" s="60"/>
    </row>
    <row r="1413" spans="2:11" x14ac:dyDescent="0.25">
      <c r="B1413" s="58"/>
      <c r="C1413" s="58"/>
      <c r="G1413" s="60"/>
      <c r="H1413" s="58"/>
      <c r="I1413" s="60"/>
      <c r="J1413" s="60"/>
      <c r="K1413" s="60"/>
    </row>
    <row r="1414" spans="2:11" x14ac:dyDescent="0.25">
      <c r="B1414" s="58"/>
      <c r="C1414" s="58"/>
      <c r="G1414" s="60"/>
      <c r="H1414" s="58"/>
      <c r="I1414" s="60"/>
      <c r="J1414" s="60"/>
      <c r="K1414" s="60"/>
    </row>
    <row r="1415" spans="2:11" x14ac:dyDescent="0.25">
      <c r="B1415" s="58"/>
      <c r="C1415" s="58"/>
      <c r="G1415" s="60"/>
      <c r="H1415" s="58"/>
      <c r="I1415" s="60"/>
      <c r="J1415" s="60"/>
      <c r="K1415" s="60"/>
    </row>
    <row r="1416" spans="2:11" x14ac:dyDescent="0.25">
      <c r="B1416" s="58"/>
      <c r="C1416" s="58"/>
      <c r="G1416" s="60"/>
      <c r="H1416" s="58"/>
      <c r="I1416" s="60"/>
      <c r="J1416" s="60"/>
      <c r="K1416" s="60"/>
    </row>
    <row r="1417" spans="2:11" x14ac:dyDescent="0.25">
      <c r="B1417" s="58"/>
      <c r="C1417" s="58"/>
      <c r="G1417" s="60"/>
      <c r="H1417" s="58"/>
      <c r="I1417" s="60"/>
      <c r="J1417" s="60"/>
      <c r="K1417" s="60"/>
    </row>
    <row r="1418" spans="2:11" x14ac:dyDescent="0.25">
      <c r="B1418" s="58"/>
      <c r="C1418" s="58"/>
      <c r="G1418" s="60"/>
      <c r="H1418" s="58"/>
      <c r="I1418" s="60"/>
      <c r="J1418" s="60"/>
      <c r="K1418" s="60"/>
    </row>
    <row r="1419" spans="2:11" x14ac:dyDescent="0.25">
      <c r="B1419" s="58"/>
      <c r="C1419" s="58"/>
      <c r="G1419" s="60"/>
      <c r="H1419" s="58"/>
      <c r="I1419" s="60"/>
      <c r="J1419" s="60"/>
      <c r="K1419" s="60"/>
    </row>
    <row r="1420" spans="2:11" x14ac:dyDescent="0.25">
      <c r="B1420" s="58"/>
      <c r="C1420" s="58"/>
      <c r="G1420" s="60"/>
      <c r="H1420" s="58"/>
      <c r="I1420" s="60"/>
      <c r="J1420" s="60"/>
      <c r="K1420" s="60"/>
    </row>
    <row r="1421" spans="2:11" x14ac:dyDescent="0.25">
      <c r="B1421" s="58"/>
      <c r="C1421" s="58"/>
      <c r="G1421" s="60"/>
      <c r="H1421" s="58"/>
      <c r="I1421" s="60"/>
      <c r="J1421" s="60"/>
      <c r="K1421" s="60"/>
    </row>
    <row r="1422" spans="2:11" x14ac:dyDescent="0.25">
      <c r="B1422" s="58"/>
      <c r="C1422" s="58"/>
      <c r="G1422" s="60"/>
      <c r="H1422" s="58"/>
      <c r="I1422" s="60"/>
      <c r="J1422" s="60"/>
      <c r="K1422" s="60"/>
    </row>
    <row r="1423" spans="2:11" x14ac:dyDescent="0.25">
      <c r="B1423" s="58"/>
      <c r="C1423" s="58"/>
      <c r="G1423" s="60"/>
      <c r="H1423" s="58"/>
      <c r="I1423" s="60"/>
      <c r="J1423" s="60"/>
      <c r="K1423" s="60"/>
    </row>
    <row r="1424" spans="2:11" x14ac:dyDescent="0.25">
      <c r="B1424" s="58"/>
      <c r="C1424" s="58"/>
      <c r="G1424" s="60"/>
      <c r="H1424" s="58"/>
      <c r="I1424" s="60"/>
      <c r="J1424" s="60"/>
      <c r="K1424" s="60"/>
    </row>
    <row r="1425" spans="2:11" x14ac:dyDescent="0.25">
      <c r="B1425" s="58"/>
      <c r="C1425" s="58"/>
      <c r="G1425" s="60"/>
      <c r="H1425" s="58"/>
      <c r="I1425" s="60"/>
      <c r="J1425" s="60"/>
      <c r="K1425" s="60"/>
    </row>
    <row r="1426" spans="2:11" x14ac:dyDescent="0.25">
      <c r="B1426" s="58"/>
      <c r="C1426" s="58"/>
      <c r="G1426" s="60"/>
      <c r="H1426" s="58"/>
      <c r="I1426" s="60"/>
      <c r="J1426" s="60"/>
      <c r="K1426" s="60"/>
    </row>
    <row r="1427" spans="2:11" x14ac:dyDescent="0.25">
      <c r="B1427" s="58"/>
      <c r="C1427" s="58"/>
      <c r="G1427" s="60"/>
      <c r="H1427" s="58"/>
      <c r="I1427" s="60"/>
      <c r="J1427" s="60"/>
      <c r="K1427" s="60"/>
    </row>
    <row r="1428" spans="2:11" x14ac:dyDescent="0.25">
      <c r="B1428" s="58"/>
      <c r="C1428" s="58"/>
      <c r="G1428" s="60"/>
      <c r="H1428" s="58"/>
      <c r="I1428" s="60"/>
      <c r="J1428" s="60"/>
      <c r="K1428" s="60"/>
    </row>
    <row r="1429" spans="2:11" x14ac:dyDescent="0.25">
      <c r="B1429" s="58"/>
      <c r="C1429" s="58"/>
      <c r="G1429" s="60"/>
      <c r="H1429" s="58"/>
      <c r="I1429" s="60"/>
      <c r="J1429" s="60"/>
      <c r="K1429" s="60"/>
    </row>
    <row r="1430" spans="2:11" x14ac:dyDescent="0.25">
      <c r="B1430" s="58"/>
      <c r="C1430" s="58"/>
      <c r="G1430" s="60"/>
      <c r="H1430" s="58"/>
      <c r="I1430" s="60"/>
      <c r="J1430" s="60"/>
      <c r="K1430" s="60"/>
    </row>
    <row r="1431" spans="2:11" x14ac:dyDescent="0.25">
      <c r="B1431" s="58"/>
      <c r="C1431" s="58"/>
      <c r="G1431" s="60"/>
      <c r="H1431" s="58"/>
      <c r="I1431" s="60"/>
      <c r="J1431" s="60"/>
      <c r="K1431" s="60"/>
    </row>
    <row r="1432" spans="2:11" x14ac:dyDescent="0.25">
      <c r="B1432" s="58"/>
      <c r="C1432" s="58"/>
      <c r="G1432" s="60"/>
      <c r="H1432" s="58"/>
      <c r="I1432" s="60"/>
      <c r="J1432" s="60"/>
      <c r="K1432" s="60"/>
    </row>
    <row r="1433" spans="2:11" x14ac:dyDescent="0.25">
      <c r="B1433" s="58"/>
      <c r="C1433" s="58"/>
      <c r="G1433" s="60"/>
      <c r="H1433" s="58"/>
      <c r="I1433" s="60"/>
      <c r="J1433" s="60"/>
      <c r="K1433" s="60"/>
    </row>
    <row r="1434" spans="2:11" x14ac:dyDescent="0.25">
      <c r="B1434" s="58"/>
      <c r="C1434" s="58"/>
      <c r="G1434" s="60"/>
      <c r="H1434" s="58"/>
      <c r="I1434" s="60"/>
      <c r="J1434" s="60"/>
      <c r="K1434" s="60"/>
    </row>
    <row r="1435" spans="2:11" x14ac:dyDescent="0.25">
      <c r="B1435" s="58"/>
      <c r="C1435" s="58"/>
      <c r="G1435" s="60"/>
      <c r="H1435" s="58"/>
      <c r="I1435" s="60"/>
      <c r="J1435" s="60"/>
      <c r="K1435" s="60"/>
    </row>
    <row r="1436" spans="2:11" x14ac:dyDescent="0.25">
      <c r="B1436" s="58"/>
      <c r="C1436" s="58"/>
      <c r="G1436" s="60"/>
      <c r="H1436" s="58"/>
      <c r="I1436" s="60"/>
      <c r="J1436" s="60"/>
      <c r="K1436" s="60"/>
    </row>
    <row r="1437" spans="2:11" x14ac:dyDescent="0.25">
      <c r="B1437" s="58"/>
      <c r="C1437" s="58"/>
      <c r="G1437" s="60"/>
      <c r="H1437" s="58"/>
      <c r="I1437" s="60"/>
      <c r="J1437" s="60"/>
      <c r="K1437" s="60"/>
    </row>
    <row r="1438" spans="2:11" x14ac:dyDescent="0.25">
      <c r="B1438" s="58"/>
      <c r="C1438" s="58"/>
      <c r="G1438" s="60"/>
      <c r="H1438" s="58"/>
      <c r="I1438" s="60"/>
      <c r="J1438" s="60"/>
      <c r="K1438" s="60"/>
    </row>
    <row r="1439" spans="2:11" x14ac:dyDescent="0.25">
      <c r="B1439" s="58"/>
      <c r="C1439" s="58"/>
      <c r="G1439" s="60"/>
      <c r="H1439" s="58"/>
      <c r="I1439" s="60"/>
      <c r="J1439" s="60"/>
      <c r="K1439" s="60"/>
    </row>
    <row r="1440" spans="2:11" x14ac:dyDescent="0.25">
      <c r="B1440" s="58"/>
      <c r="C1440" s="58"/>
      <c r="G1440" s="60"/>
      <c r="H1440" s="58"/>
      <c r="I1440" s="60"/>
      <c r="J1440" s="60"/>
      <c r="K1440" s="60"/>
    </row>
    <row r="1441" spans="2:11" x14ac:dyDescent="0.25">
      <c r="B1441" s="58"/>
      <c r="C1441" s="58"/>
      <c r="G1441" s="60"/>
      <c r="H1441" s="58"/>
      <c r="I1441" s="60"/>
      <c r="J1441" s="60"/>
      <c r="K1441" s="60"/>
    </row>
    <row r="1442" spans="2:11" x14ac:dyDescent="0.25">
      <c r="B1442" s="58"/>
      <c r="C1442" s="58"/>
      <c r="G1442" s="60"/>
      <c r="H1442" s="58"/>
      <c r="I1442" s="60"/>
      <c r="J1442" s="60"/>
      <c r="K1442" s="60"/>
    </row>
    <row r="1443" spans="2:11" x14ac:dyDescent="0.25">
      <c r="B1443" s="58"/>
      <c r="C1443" s="58"/>
      <c r="G1443" s="60"/>
      <c r="H1443" s="58"/>
      <c r="I1443" s="60"/>
      <c r="J1443" s="60"/>
      <c r="K1443" s="60"/>
    </row>
    <row r="1444" spans="2:11" x14ac:dyDescent="0.25">
      <c r="B1444" s="58"/>
      <c r="C1444" s="58"/>
      <c r="G1444" s="60"/>
      <c r="H1444" s="58"/>
      <c r="I1444" s="60"/>
      <c r="J1444" s="60"/>
      <c r="K1444" s="60"/>
    </row>
    <row r="1445" spans="2:11" x14ac:dyDescent="0.25">
      <c r="B1445" s="58"/>
      <c r="C1445" s="58"/>
      <c r="G1445" s="60"/>
      <c r="H1445" s="58"/>
      <c r="I1445" s="60"/>
      <c r="J1445" s="60"/>
      <c r="K1445" s="60"/>
    </row>
    <row r="1446" spans="2:11" x14ac:dyDescent="0.25">
      <c r="B1446" s="58"/>
      <c r="C1446" s="58"/>
      <c r="G1446" s="60"/>
      <c r="H1446" s="58"/>
      <c r="I1446" s="60"/>
      <c r="J1446" s="60"/>
      <c r="K1446" s="60"/>
    </row>
    <row r="1447" spans="2:11" x14ac:dyDescent="0.25">
      <c r="B1447" s="58"/>
      <c r="C1447" s="58"/>
      <c r="G1447" s="60"/>
      <c r="H1447" s="58"/>
      <c r="I1447" s="60"/>
      <c r="J1447" s="60"/>
      <c r="K1447" s="60"/>
    </row>
    <row r="1448" spans="2:11" x14ac:dyDescent="0.25">
      <c r="B1448" s="58"/>
      <c r="C1448" s="58"/>
      <c r="G1448" s="60"/>
      <c r="H1448" s="58"/>
      <c r="I1448" s="60"/>
      <c r="J1448" s="60"/>
      <c r="K1448" s="60"/>
    </row>
    <row r="1449" spans="2:11" x14ac:dyDescent="0.25">
      <c r="B1449" s="58"/>
      <c r="C1449" s="58"/>
      <c r="G1449" s="60"/>
      <c r="H1449" s="58"/>
      <c r="I1449" s="60"/>
      <c r="J1449" s="60"/>
      <c r="K1449" s="60"/>
    </row>
    <row r="1450" spans="2:11" x14ac:dyDescent="0.25">
      <c r="B1450" s="58"/>
      <c r="C1450" s="58"/>
      <c r="G1450" s="60"/>
      <c r="H1450" s="58"/>
      <c r="I1450" s="60"/>
      <c r="J1450" s="60"/>
      <c r="K1450" s="60"/>
    </row>
    <row r="1451" spans="2:11" x14ac:dyDescent="0.25">
      <c r="B1451" s="58"/>
      <c r="C1451" s="58"/>
      <c r="G1451" s="60"/>
      <c r="H1451" s="58"/>
      <c r="I1451" s="60"/>
      <c r="J1451" s="60"/>
      <c r="K1451" s="60"/>
    </row>
    <row r="1452" spans="2:11" x14ac:dyDescent="0.25">
      <c r="B1452" s="58"/>
      <c r="C1452" s="58"/>
      <c r="G1452" s="60"/>
      <c r="H1452" s="58"/>
      <c r="I1452" s="60"/>
      <c r="J1452" s="60"/>
      <c r="K1452" s="60"/>
    </row>
    <row r="1453" spans="2:11" x14ac:dyDescent="0.25">
      <c r="B1453" s="58"/>
      <c r="C1453" s="58"/>
      <c r="G1453" s="60"/>
      <c r="H1453" s="58"/>
      <c r="I1453" s="60"/>
      <c r="J1453" s="60"/>
      <c r="K1453" s="60"/>
    </row>
    <row r="1454" spans="2:11" x14ac:dyDescent="0.25">
      <c r="B1454" s="58"/>
      <c r="C1454" s="58"/>
      <c r="G1454" s="60"/>
      <c r="H1454" s="58"/>
      <c r="I1454" s="60"/>
      <c r="J1454" s="60"/>
      <c r="K1454" s="60"/>
    </row>
    <row r="1455" spans="2:11" x14ac:dyDescent="0.25">
      <c r="B1455" s="58"/>
      <c r="C1455" s="58"/>
      <c r="G1455" s="60"/>
      <c r="H1455" s="58"/>
      <c r="I1455" s="60"/>
      <c r="J1455" s="60"/>
      <c r="K1455" s="60"/>
    </row>
    <row r="1456" spans="2:11" x14ac:dyDescent="0.25">
      <c r="B1456" s="58"/>
      <c r="C1456" s="58"/>
      <c r="G1456" s="60"/>
      <c r="H1456" s="58"/>
      <c r="I1456" s="60"/>
      <c r="J1456" s="60"/>
      <c r="K1456" s="60"/>
    </row>
    <row r="1457" spans="2:11" x14ac:dyDescent="0.25">
      <c r="B1457" s="58"/>
      <c r="C1457" s="58"/>
      <c r="G1457" s="60"/>
      <c r="H1457" s="58"/>
      <c r="I1457" s="60"/>
      <c r="J1457" s="60"/>
      <c r="K1457" s="60"/>
    </row>
    <row r="1458" spans="2:11" x14ac:dyDescent="0.25">
      <c r="B1458" s="58"/>
      <c r="C1458" s="58"/>
      <c r="G1458" s="60"/>
      <c r="H1458" s="58"/>
      <c r="I1458" s="60"/>
      <c r="J1458" s="60"/>
      <c r="K1458" s="60"/>
    </row>
    <row r="1459" spans="2:11" x14ac:dyDescent="0.25">
      <c r="B1459" s="58"/>
      <c r="C1459" s="58"/>
      <c r="G1459" s="60"/>
      <c r="H1459" s="58"/>
      <c r="I1459" s="60"/>
      <c r="J1459" s="60"/>
      <c r="K1459" s="60"/>
    </row>
    <row r="1460" spans="2:11" x14ac:dyDescent="0.25">
      <c r="B1460" s="58"/>
      <c r="C1460" s="58"/>
      <c r="G1460" s="60"/>
      <c r="H1460" s="58"/>
      <c r="I1460" s="60"/>
      <c r="J1460" s="60"/>
      <c r="K1460" s="60"/>
    </row>
    <row r="1461" spans="2:11" x14ac:dyDescent="0.25">
      <c r="B1461" s="58"/>
      <c r="C1461" s="58"/>
      <c r="G1461" s="60"/>
      <c r="H1461" s="58"/>
      <c r="I1461" s="60"/>
      <c r="J1461" s="60"/>
      <c r="K1461" s="60"/>
    </row>
    <row r="1462" spans="2:11" x14ac:dyDescent="0.25">
      <c r="B1462" s="58"/>
      <c r="C1462" s="58"/>
      <c r="G1462" s="60"/>
      <c r="H1462" s="58"/>
      <c r="I1462" s="60"/>
      <c r="J1462" s="60"/>
      <c r="K1462" s="60"/>
    </row>
    <row r="1463" spans="2:11" x14ac:dyDescent="0.25">
      <c r="B1463" s="58"/>
      <c r="C1463" s="58"/>
      <c r="G1463" s="60"/>
      <c r="H1463" s="58"/>
      <c r="I1463" s="60"/>
      <c r="J1463" s="60"/>
      <c r="K1463" s="60"/>
    </row>
    <row r="1464" spans="2:11" x14ac:dyDescent="0.25">
      <c r="B1464" s="58"/>
      <c r="C1464" s="58"/>
      <c r="G1464" s="60"/>
      <c r="H1464" s="58"/>
      <c r="I1464" s="60"/>
      <c r="J1464" s="60"/>
      <c r="K1464" s="60"/>
    </row>
    <row r="1465" spans="2:11" x14ac:dyDescent="0.25">
      <c r="B1465" s="58"/>
      <c r="C1465" s="58"/>
      <c r="G1465" s="60"/>
      <c r="H1465" s="58"/>
      <c r="I1465" s="60"/>
      <c r="J1465" s="60"/>
      <c r="K1465" s="60"/>
    </row>
    <row r="1466" spans="2:11" x14ac:dyDescent="0.25">
      <c r="B1466" s="58"/>
      <c r="C1466" s="58"/>
      <c r="G1466" s="60"/>
      <c r="H1466" s="58"/>
      <c r="I1466" s="60"/>
      <c r="J1466" s="60"/>
      <c r="K1466" s="60"/>
    </row>
    <row r="1467" spans="2:11" x14ac:dyDescent="0.25">
      <c r="B1467" s="58"/>
      <c r="C1467" s="58"/>
      <c r="G1467" s="60"/>
      <c r="H1467" s="58"/>
      <c r="I1467" s="60"/>
      <c r="J1467" s="60"/>
      <c r="K1467" s="60"/>
    </row>
    <row r="1468" spans="2:11" x14ac:dyDescent="0.25">
      <c r="B1468" s="58"/>
      <c r="C1468" s="58"/>
      <c r="G1468" s="60"/>
      <c r="H1468" s="58"/>
      <c r="I1468" s="60"/>
      <c r="J1468" s="60"/>
      <c r="K1468" s="60"/>
    </row>
    <row r="1469" spans="2:11" x14ac:dyDescent="0.25">
      <c r="B1469" s="58"/>
      <c r="C1469" s="58"/>
      <c r="G1469" s="60"/>
      <c r="H1469" s="58"/>
      <c r="I1469" s="60"/>
      <c r="J1469" s="60"/>
      <c r="K1469" s="60"/>
    </row>
    <row r="1470" spans="2:11" x14ac:dyDescent="0.25">
      <c r="B1470" s="58"/>
      <c r="C1470" s="58"/>
      <c r="G1470" s="60"/>
      <c r="H1470" s="58"/>
      <c r="I1470" s="60"/>
      <c r="J1470" s="60"/>
      <c r="K1470" s="60"/>
    </row>
    <row r="1471" spans="2:11" x14ac:dyDescent="0.25">
      <c r="B1471" s="58"/>
      <c r="C1471" s="58"/>
      <c r="G1471" s="60"/>
      <c r="H1471" s="58"/>
      <c r="I1471" s="60"/>
      <c r="J1471" s="60"/>
      <c r="K1471" s="60"/>
    </row>
    <row r="1472" spans="2:11" x14ac:dyDescent="0.25">
      <c r="B1472" s="58"/>
      <c r="C1472" s="58"/>
      <c r="G1472" s="60"/>
      <c r="H1472" s="58"/>
      <c r="I1472" s="60"/>
      <c r="J1472" s="60"/>
      <c r="K1472" s="60"/>
    </row>
    <row r="1473" spans="2:11" x14ac:dyDescent="0.25">
      <c r="B1473" s="58"/>
      <c r="C1473" s="58"/>
      <c r="G1473" s="60"/>
      <c r="H1473" s="58"/>
      <c r="I1473" s="60"/>
      <c r="J1473" s="60"/>
      <c r="K1473" s="60"/>
    </row>
    <row r="1474" spans="2:11" x14ac:dyDescent="0.25">
      <c r="B1474" s="58"/>
      <c r="C1474" s="58"/>
      <c r="G1474" s="60"/>
      <c r="H1474" s="58"/>
      <c r="I1474" s="60"/>
      <c r="J1474" s="60"/>
      <c r="K1474" s="60"/>
    </row>
    <row r="1475" spans="2:11" x14ac:dyDescent="0.25">
      <c r="B1475" s="58"/>
      <c r="C1475" s="58"/>
      <c r="G1475" s="60"/>
      <c r="H1475" s="58"/>
      <c r="I1475" s="60"/>
      <c r="J1475" s="60"/>
      <c r="K1475" s="60"/>
    </row>
    <row r="1476" spans="2:11" x14ac:dyDescent="0.25">
      <c r="B1476" s="58"/>
      <c r="C1476" s="58"/>
      <c r="G1476" s="60"/>
      <c r="H1476" s="58"/>
      <c r="I1476" s="60"/>
      <c r="J1476" s="60"/>
      <c r="K1476" s="60"/>
    </row>
    <row r="1477" spans="2:11" x14ac:dyDescent="0.25">
      <c r="B1477" s="58"/>
      <c r="C1477" s="58"/>
      <c r="G1477" s="60"/>
      <c r="H1477" s="58"/>
      <c r="I1477" s="60"/>
      <c r="J1477" s="60"/>
      <c r="K1477" s="60"/>
    </row>
    <row r="1478" spans="2:11" x14ac:dyDescent="0.25">
      <c r="B1478" s="58"/>
      <c r="C1478" s="58"/>
      <c r="G1478" s="60"/>
      <c r="H1478" s="58"/>
      <c r="I1478" s="60"/>
      <c r="J1478" s="60"/>
      <c r="K1478" s="60"/>
    </row>
    <row r="1479" spans="2:11" x14ac:dyDescent="0.25">
      <c r="B1479" s="58"/>
      <c r="C1479" s="58"/>
      <c r="G1479" s="60"/>
      <c r="H1479" s="58"/>
      <c r="I1479" s="60"/>
      <c r="J1479" s="60"/>
      <c r="K1479" s="60"/>
    </row>
    <row r="1480" spans="2:11" x14ac:dyDescent="0.25">
      <c r="B1480" s="58"/>
      <c r="C1480" s="58"/>
      <c r="G1480" s="60"/>
      <c r="H1480" s="58"/>
      <c r="I1480" s="60"/>
      <c r="J1480" s="60"/>
      <c r="K1480" s="60"/>
    </row>
    <row r="1481" spans="2:11" x14ac:dyDescent="0.25">
      <c r="B1481" s="58"/>
      <c r="C1481" s="58"/>
      <c r="G1481" s="60"/>
      <c r="H1481" s="58"/>
      <c r="I1481" s="60"/>
      <c r="J1481" s="60"/>
      <c r="K1481" s="60"/>
    </row>
    <row r="1482" spans="2:11" x14ac:dyDescent="0.25">
      <c r="B1482" s="58"/>
      <c r="C1482" s="58"/>
      <c r="G1482" s="60"/>
      <c r="H1482" s="58"/>
      <c r="I1482" s="60"/>
      <c r="J1482" s="60"/>
      <c r="K1482" s="60"/>
    </row>
    <row r="1483" spans="2:11" x14ac:dyDescent="0.25">
      <c r="B1483" s="58"/>
      <c r="C1483" s="58"/>
      <c r="G1483" s="60"/>
      <c r="H1483" s="58"/>
      <c r="I1483" s="60"/>
      <c r="J1483" s="60"/>
      <c r="K1483" s="60"/>
    </row>
    <row r="1484" spans="2:11" x14ac:dyDescent="0.25">
      <c r="B1484" s="58"/>
      <c r="C1484" s="58"/>
      <c r="G1484" s="60"/>
      <c r="H1484" s="58"/>
      <c r="I1484" s="60"/>
      <c r="J1484" s="60"/>
      <c r="K1484" s="60"/>
    </row>
    <row r="1485" spans="2:11" x14ac:dyDescent="0.25">
      <c r="B1485" s="58"/>
      <c r="C1485" s="58"/>
      <c r="G1485" s="60"/>
      <c r="H1485" s="58"/>
      <c r="I1485" s="60"/>
      <c r="J1485" s="60"/>
      <c r="K1485" s="60"/>
    </row>
    <row r="1486" spans="2:11" x14ac:dyDescent="0.25">
      <c r="B1486" s="58"/>
      <c r="C1486" s="58"/>
      <c r="G1486" s="60"/>
      <c r="H1486" s="58"/>
      <c r="I1486" s="60"/>
      <c r="J1486" s="60"/>
      <c r="K1486" s="60"/>
    </row>
    <row r="1487" spans="2:11" x14ac:dyDescent="0.25">
      <c r="B1487" s="58"/>
      <c r="C1487" s="58"/>
      <c r="G1487" s="60"/>
      <c r="H1487" s="58"/>
      <c r="I1487" s="60"/>
      <c r="J1487" s="60"/>
      <c r="K1487" s="60"/>
    </row>
    <row r="1488" spans="2:11" x14ac:dyDescent="0.25">
      <c r="B1488" s="58"/>
      <c r="C1488" s="58"/>
      <c r="G1488" s="60"/>
      <c r="H1488" s="58"/>
      <c r="I1488" s="60"/>
      <c r="J1488" s="60"/>
      <c r="K1488" s="60"/>
    </row>
    <row r="1489" spans="2:11" x14ac:dyDescent="0.25">
      <c r="B1489" s="58"/>
      <c r="C1489" s="58"/>
      <c r="G1489" s="60"/>
      <c r="H1489" s="58"/>
      <c r="I1489" s="60"/>
      <c r="J1489" s="60"/>
      <c r="K1489" s="60"/>
    </row>
    <row r="1490" spans="2:11" x14ac:dyDescent="0.25">
      <c r="B1490" s="58"/>
      <c r="C1490" s="58"/>
      <c r="G1490" s="60"/>
      <c r="H1490" s="58"/>
      <c r="I1490" s="60"/>
      <c r="J1490" s="60"/>
      <c r="K1490" s="60"/>
    </row>
    <row r="1491" spans="2:11" x14ac:dyDescent="0.25">
      <c r="B1491" s="58"/>
      <c r="C1491" s="58"/>
      <c r="G1491" s="60"/>
      <c r="H1491" s="58"/>
      <c r="I1491" s="60"/>
      <c r="J1491" s="60"/>
      <c r="K1491" s="60"/>
    </row>
    <row r="1492" spans="2:11" x14ac:dyDescent="0.25">
      <c r="B1492" s="58"/>
      <c r="C1492" s="58"/>
      <c r="G1492" s="60"/>
      <c r="H1492" s="58"/>
      <c r="I1492" s="60"/>
      <c r="J1492" s="60"/>
      <c r="K1492" s="60"/>
    </row>
    <row r="1493" spans="2:11" x14ac:dyDescent="0.25">
      <c r="B1493" s="58"/>
      <c r="C1493" s="58"/>
      <c r="G1493" s="60"/>
      <c r="H1493" s="58"/>
      <c r="I1493" s="60"/>
      <c r="J1493" s="60"/>
      <c r="K1493" s="60"/>
    </row>
    <row r="1494" spans="2:11" x14ac:dyDescent="0.25">
      <c r="B1494" s="58"/>
      <c r="C1494" s="58"/>
      <c r="G1494" s="60"/>
      <c r="H1494" s="58"/>
      <c r="I1494" s="60"/>
      <c r="J1494" s="60"/>
      <c r="K1494" s="60"/>
    </row>
    <row r="1495" spans="2:11" x14ac:dyDescent="0.25">
      <c r="B1495" s="58"/>
      <c r="C1495" s="58"/>
      <c r="G1495" s="60"/>
      <c r="H1495" s="58"/>
      <c r="I1495" s="60"/>
      <c r="J1495" s="60"/>
      <c r="K1495" s="60"/>
    </row>
    <row r="1496" spans="2:11" x14ac:dyDescent="0.25">
      <c r="B1496" s="58"/>
      <c r="C1496" s="58"/>
      <c r="G1496" s="60"/>
      <c r="H1496" s="58"/>
      <c r="I1496" s="60"/>
      <c r="J1496" s="60"/>
      <c r="K1496" s="60"/>
    </row>
    <row r="1497" spans="2:11" x14ac:dyDescent="0.25">
      <c r="B1497" s="58"/>
      <c r="C1497" s="58"/>
      <c r="G1497" s="60"/>
      <c r="H1497" s="58"/>
      <c r="I1497" s="60"/>
      <c r="J1497" s="60"/>
      <c r="K1497" s="60"/>
    </row>
    <row r="1498" spans="2:11" x14ac:dyDescent="0.25">
      <c r="B1498" s="58"/>
      <c r="C1498" s="58"/>
      <c r="G1498" s="60"/>
      <c r="H1498" s="58"/>
      <c r="I1498" s="60"/>
      <c r="J1498" s="60"/>
      <c r="K1498" s="60"/>
    </row>
    <row r="1499" spans="2:11" x14ac:dyDescent="0.25">
      <c r="B1499" s="58"/>
      <c r="C1499" s="58"/>
      <c r="G1499" s="60"/>
      <c r="H1499" s="58"/>
      <c r="I1499" s="60"/>
      <c r="J1499" s="60"/>
      <c r="K1499" s="60"/>
    </row>
    <row r="1500" spans="2:11" x14ac:dyDescent="0.25">
      <c r="B1500" s="58"/>
      <c r="C1500" s="58"/>
      <c r="G1500" s="60"/>
      <c r="H1500" s="58"/>
      <c r="I1500" s="60"/>
      <c r="J1500" s="60"/>
      <c r="K1500" s="60"/>
    </row>
    <row r="1501" spans="2:11" x14ac:dyDescent="0.25">
      <c r="B1501" s="58"/>
      <c r="C1501" s="58"/>
      <c r="G1501" s="60"/>
      <c r="H1501" s="58"/>
      <c r="I1501" s="60"/>
      <c r="J1501" s="60"/>
      <c r="K1501" s="60"/>
    </row>
    <row r="1502" spans="2:11" x14ac:dyDescent="0.25">
      <c r="B1502" s="58"/>
      <c r="C1502" s="58"/>
      <c r="G1502" s="60"/>
      <c r="H1502" s="58"/>
      <c r="I1502" s="60"/>
      <c r="J1502" s="60"/>
      <c r="K1502" s="60"/>
    </row>
    <row r="1503" spans="2:11" x14ac:dyDescent="0.25">
      <c r="B1503" s="58"/>
      <c r="C1503" s="58"/>
      <c r="G1503" s="60"/>
      <c r="H1503" s="58"/>
      <c r="I1503" s="60"/>
      <c r="J1503" s="60"/>
      <c r="K1503" s="60"/>
    </row>
    <row r="1504" spans="2:11" x14ac:dyDescent="0.25">
      <c r="B1504" s="58"/>
      <c r="C1504" s="58"/>
      <c r="G1504" s="60"/>
      <c r="H1504" s="58"/>
      <c r="I1504" s="60"/>
      <c r="J1504" s="60"/>
      <c r="K1504" s="60"/>
    </row>
    <row r="1505" spans="2:11" x14ac:dyDescent="0.25">
      <c r="B1505" s="58"/>
      <c r="C1505" s="58"/>
      <c r="G1505" s="60"/>
      <c r="H1505" s="58"/>
      <c r="I1505" s="60"/>
      <c r="J1505" s="60"/>
      <c r="K1505" s="60"/>
    </row>
    <row r="1506" spans="2:11" x14ac:dyDescent="0.25">
      <c r="B1506" s="58"/>
      <c r="C1506" s="58"/>
      <c r="G1506" s="60"/>
      <c r="H1506" s="58"/>
      <c r="I1506" s="60"/>
      <c r="J1506" s="60"/>
      <c r="K1506" s="60"/>
    </row>
    <row r="1507" spans="2:11" x14ac:dyDescent="0.25">
      <c r="B1507" s="58"/>
      <c r="C1507" s="58"/>
      <c r="G1507" s="60"/>
      <c r="H1507" s="58"/>
      <c r="I1507" s="60"/>
      <c r="J1507" s="60"/>
      <c r="K1507" s="60"/>
    </row>
    <row r="1508" spans="2:11" x14ac:dyDescent="0.25">
      <c r="B1508" s="58"/>
      <c r="C1508" s="58"/>
      <c r="G1508" s="60"/>
      <c r="H1508" s="58"/>
      <c r="I1508" s="60"/>
      <c r="J1508" s="60"/>
      <c r="K1508" s="60"/>
    </row>
    <row r="1509" spans="2:11" x14ac:dyDescent="0.25">
      <c r="B1509" s="58"/>
      <c r="C1509" s="58"/>
      <c r="G1509" s="60"/>
      <c r="H1509" s="58"/>
      <c r="I1509" s="60"/>
      <c r="J1509" s="60"/>
      <c r="K1509" s="60"/>
    </row>
    <row r="1510" spans="2:11" x14ac:dyDescent="0.25">
      <c r="B1510" s="58"/>
      <c r="C1510" s="58"/>
      <c r="G1510" s="60"/>
      <c r="H1510" s="58"/>
      <c r="I1510" s="60"/>
      <c r="J1510" s="60"/>
      <c r="K1510" s="60"/>
    </row>
    <row r="1511" spans="2:11" x14ac:dyDescent="0.25">
      <c r="B1511" s="58"/>
      <c r="C1511" s="58"/>
      <c r="G1511" s="60"/>
      <c r="H1511" s="58"/>
      <c r="I1511" s="60"/>
      <c r="J1511" s="60"/>
      <c r="K1511" s="60"/>
    </row>
    <row r="1512" spans="2:11" x14ac:dyDescent="0.25">
      <c r="B1512" s="58"/>
      <c r="C1512" s="58"/>
      <c r="G1512" s="60"/>
      <c r="H1512" s="58"/>
      <c r="I1512" s="60"/>
      <c r="J1512" s="60"/>
      <c r="K1512" s="60"/>
    </row>
    <row r="1513" spans="2:11" x14ac:dyDescent="0.25">
      <c r="B1513" s="58"/>
      <c r="C1513" s="58"/>
      <c r="G1513" s="60"/>
      <c r="H1513" s="58"/>
      <c r="I1513" s="60"/>
      <c r="J1513" s="60"/>
      <c r="K1513" s="60"/>
    </row>
    <row r="1514" spans="2:11" x14ac:dyDescent="0.25">
      <c r="B1514" s="58"/>
      <c r="C1514" s="58"/>
      <c r="G1514" s="60"/>
      <c r="H1514" s="58"/>
      <c r="I1514" s="60"/>
      <c r="J1514" s="60"/>
      <c r="K1514" s="60"/>
    </row>
    <row r="1515" spans="2:11" x14ac:dyDescent="0.25">
      <c r="B1515" s="58"/>
      <c r="C1515" s="58"/>
      <c r="G1515" s="60"/>
      <c r="H1515" s="58"/>
      <c r="I1515" s="60"/>
      <c r="J1515" s="60"/>
      <c r="K1515" s="60"/>
    </row>
    <row r="1516" spans="2:11" x14ac:dyDescent="0.25">
      <c r="B1516" s="58"/>
      <c r="C1516" s="58"/>
      <c r="G1516" s="60"/>
      <c r="H1516" s="58"/>
      <c r="I1516" s="60"/>
      <c r="J1516" s="60"/>
      <c r="K1516" s="60"/>
    </row>
    <row r="1517" spans="2:11" x14ac:dyDescent="0.25">
      <c r="B1517" s="58"/>
      <c r="C1517" s="58"/>
      <c r="G1517" s="60"/>
      <c r="H1517" s="58"/>
      <c r="I1517" s="60"/>
      <c r="J1517" s="60"/>
      <c r="K1517" s="60"/>
    </row>
    <row r="1518" spans="2:11" x14ac:dyDescent="0.25">
      <c r="B1518" s="58"/>
      <c r="C1518" s="58"/>
      <c r="G1518" s="60"/>
      <c r="H1518" s="58"/>
      <c r="I1518" s="60"/>
      <c r="J1518" s="60"/>
      <c r="K1518" s="60"/>
    </row>
    <row r="1519" spans="2:11" x14ac:dyDescent="0.25">
      <c r="B1519" s="58"/>
      <c r="C1519" s="58"/>
      <c r="G1519" s="60"/>
      <c r="H1519" s="58"/>
      <c r="I1519" s="60"/>
      <c r="J1519" s="60"/>
      <c r="K1519" s="60"/>
    </row>
    <row r="1520" spans="2:11" x14ac:dyDescent="0.25">
      <c r="B1520" s="58"/>
      <c r="C1520" s="58"/>
      <c r="G1520" s="60"/>
      <c r="H1520" s="58"/>
      <c r="I1520" s="60"/>
      <c r="J1520" s="60"/>
      <c r="K1520" s="60"/>
    </row>
    <row r="1521" spans="2:11" x14ac:dyDescent="0.25">
      <c r="B1521" s="58"/>
      <c r="C1521" s="58"/>
      <c r="G1521" s="60"/>
      <c r="H1521" s="58"/>
      <c r="I1521" s="60"/>
      <c r="J1521" s="60"/>
      <c r="K1521" s="60"/>
    </row>
    <row r="1522" spans="2:11" x14ac:dyDescent="0.25">
      <c r="B1522" s="58"/>
      <c r="C1522" s="58"/>
      <c r="G1522" s="60"/>
      <c r="H1522" s="58"/>
      <c r="I1522" s="60"/>
      <c r="J1522" s="60"/>
      <c r="K1522" s="60"/>
    </row>
    <row r="1523" spans="2:11" x14ac:dyDescent="0.25">
      <c r="B1523" s="58"/>
      <c r="C1523" s="58"/>
      <c r="G1523" s="60"/>
      <c r="H1523" s="58"/>
      <c r="I1523" s="60"/>
      <c r="J1523" s="60"/>
      <c r="K1523" s="60"/>
    </row>
    <row r="1524" spans="2:11" x14ac:dyDescent="0.25">
      <c r="B1524" s="58"/>
      <c r="C1524" s="58"/>
      <c r="G1524" s="60"/>
      <c r="H1524" s="58"/>
      <c r="I1524" s="60"/>
      <c r="J1524" s="60"/>
      <c r="K1524" s="60"/>
    </row>
    <row r="1525" spans="2:11" x14ac:dyDescent="0.25">
      <c r="B1525" s="58"/>
      <c r="C1525" s="58"/>
      <c r="G1525" s="60"/>
      <c r="H1525" s="58"/>
      <c r="I1525" s="60"/>
      <c r="J1525" s="60"/>
      <c r="K1525" s="60"/>
    </row>
    <row r="1526" spans="2:11" x14ac:dyDescent="0.25">
      <c r="B1526" s="58"/>
      <c r="C1526" s="58"/>
      <c r="G1526" s="60"/>
      <c r="H1526" s="58"/>
      <c r="I1526" s="60"/>
      <c r="J1526" s="60"/>
      <c r="K1526" s="60"/>
    </row>
    <row r="1527" spans="2:11" x14ac:dyDescent="0.25">
      <c r="B1527" s="58"/>
      <c r="C1527" s="58"/>
      <c r="G1527" s="60"/>
      <c r="H1527" s="58"/>
      <c r="I1527" s="60"/>
      <c r="J1527" s="60"/>
      <c r="K1527" s="60"/>
    </row>
    <row r="1528" spans="2:11" x14ac:dyDescent="0.25">
      <c r="B1528" s="58"/>
      <c r="C1528" s="58"/>
      <c r="G1528" s="60"/>
      <c r="H1528" s="58"/>
      <c r="I1528" s="60"/>
      <c r="J1528" s="60"/>
      <c r="K1528" s="60"/>
    </row>
    <row r="1529" spans="2:11" x14ac:dyDescent="0.25">
      <c r="B1529" s="58"/>
      <c r="C1529" s="58"/>
      <c r="G1529" s="60"/>
      <c r="H1529" s="58"/>
      <c r="I1529" s="60"/>
      <c r="J1529" s="60"/>
      <c r="K1529" s="60"/>
    </row>
    <row r="1530" spans="2:11" x14ac:dyDescent="0.25">
      <c r="B1530" s="58"/>
      <c r="C1530" s="58"/>
      <c r="G1530" s="60"/>
      <c r="H1530" s="58"/>
      <c r="I1530" s="60"/>
      <c r="J1530" s="60"/>
      <c r="K1530" s="60"/>
    </row>
    <row r="1531" spans="2:11" x14ac:dyDescent="0.25">
      <c r="B1531" s="58"/>
      <c r="C1531" s="58"/>
      <c r="G1531" s="60"/>
      <c r="H1531" s="58"/>
      <c r="I1531" s="60"/>
      <c r="J1531" s="60"/>
      <c r="K1531" s="60"/>
    </row>
    <row r="1532" spans="2:11" x14ac:dyDescent="0.25">
      <c r="B1532" s="58"/>
      <c r="C1532" s="58"/>
      <c r="G1532" s="60"/>
      <c r="H1532" s="58"/>
      <c r="I1532" s="60"/>
      <c r="J1532" s="60"/>
      <c r="K1532" s="60"/>
    </row>
    <row r="1533" spans="2:11" x14ac:dyDescent="0.25">
      <c r="B1533" s="58"/>
      <c r="C1533" s="58"/>
      <c r="G1533" s="60"/>
      <c r="H1533" s="58"/>
      <c r="I1533" s="60"/>
      <c r="J1533" s="60"/>
      <c r="K1533" s="60"/>
    </row>
    <row r="1534" spans="2:11" x14ac:dyDescent="0.25">
      <c r="B1534" s="58"/>
      <c r="C1534" s="58"/>
      <c r="G1534" s="60"/>
      <c r="H1534" s="58"/>
      <c r="I1534" s="60"/>
      <c r="J1534" s="60"/>
      <c r="K1534" s="60"/>
    </row>
    <row r="1535" spans="2:11" x14ac:dyDescent="0.25">
      <c r="B1535" s="58"/>
      <c r="C1535" s="58"/>
      <c r="G1535" s="60"/>
      <c r="H1535" s="58"/>
      <c r="I1535" s="60"/>
      <c r="J1535" s="60"/>
      <c r="K1535" s="60"/>
    </row>
    <row r="1536" spans="2:11" x14ac:dyDescent="0.25">
      <c r="B1536" s="58"/>
      <c r="C1536" s="58"/>
      <c r="G1536" s="60"/>
      <c r="H1536" s="58"/>
      <c r="I1536" s="60"/>
      <c r="J1536" s="60"/>
      <c r="K1536" s="60"/>
    </row>
    <row r="1537" spans="2:11" x14ac:dyDescent="0.25">
      <c r="B1537" s="58"/>
      <c r="C1537" s="58"/>
      <c r="G1537" s="60"/>
      <c r="H1537" s="58"/>
      <c r="I1537" s="60"/>
      <c r="J1537" s="60"/>
      <c r="K1537" s="60"/>
    </row>
    <row r="1538" spans="2:11" x14ac:dyDescent="0.25">
      <c r="B1538" s="58"/>
      <c r="C1538" s="58"/>
      <c r="G1538" s="60"/>
      <c r="H1538" s="58"/>
      <c r="I1538" s="60"/>
      <c r="J1538" s="60"/>
      <c r="K1538" s="60"/>
    </row>
    <row r="1539" spans="2:11" x14ac:dyDescent="0.25">
      <c r="B1539" s="58"/>
      <c r="C1539" s="58"/>
      <c r="G1539" s="60"/>
      <c r="H1539" s="58"/>
      <c r="I1539" s="60"/>
      <c r="J1539" s="60"/>
      <c r="K1539" s="60"/>
    </row>
    <row r="1540" spans="2:11" x14ac:dyDescent="0.25">
      <c r="B1540" s="58"/>
      <c r="C1540" s="58"/>
      <c r="G1540" s="60"/>
      <c r="H1540" s="58"/>
      <c r="I1540" s="60"/>
      <c r="J1540" s="60"/>
      <c r="K1540" s="60"/>
    </row>
    <row r="1541" spans="2:11" x14ac:dyDescent="0.25">
      <c r="B1541" s="58"/>
      <c r="C1541" s="58"/>
      <c r="G1541" s="60"/>
      <c r="H1541" s="58"/>
      <c r="I1541" s="60"/>
      <c r="J1541" s="60"/>
      <c r="K1541" s="60"/>
    </row>
    <row r="1542" spans="2:11" x14ac:dyDescent="0.25">
      <c r="B1542" s="58"/>
      <c r="C1542" s="58"/>
      <c r="G1542" s="60"/>
      <c r="H1542" s="58"/>
      <c r="I1542" s="60"/>
      <c r="J1542" s="60"/>
      <c r="K1542" s="60"/>
    </row>
    <row r="1543" spans="2:11" x14ac:dyDescent="0.25">
      <c r="B1543" s="58"/>
      <c r="C1543" s="58"/>
      <c r="G1543" s="60"/>
      <c r="H1543" s="58"/>
      <c r="I1543" s="60"/>
      <c r="J1543" s="60"/>
      <c r="K1543" s="60"/>
    </row>
    <row r="1544" spans="2:11" x14ac:dyDescent="0.25">
      <c r="B1544" s="58"/>
      <c r="C1544" s="58"/>
      <c r="G1544" s="60"/>
      <c r="H1544" s="58"/>
      <c r="I1544" s="60"/>
      <c r="J1544" s="60"/>
      <c r="K1544" s="60"/>
    </row>
    <row r="1545" spans="2:11" x14ac:dyDescent="0.25">
      <c r="B1545" s="58"/>
      <c r="C1545" s="58"/>
      <c r="G1545" s="60"/>
      <c r="H1545" s="58"/>
      <c r="I1545" s="60"/>
      <c r="J1545" s="60"/>
      <c r="K1545" s="60"/>
    </row>
    <row r="1546" spans="2:11" x14ac:dyDescent="0.25">
      <c r="B1546" s="58"/>
      <c r="C1546" s="58"/>
      <c r="G1546" s="60"/>
      <c r="H1546" s="58"/>
      <c r="I1546" s="60"/>
      <c r="J1546" s="60"/>
      <c r="K1546" s="60"/>
    </row>
    <row r="1547" spans="2:11" x14ac:dyDescent="0.25">
      <c r="B1547" s="58"/>
      <c r="C1547" s="58"/>
      <c r="G1547" s="60"/>
      <c r="H1547" s="58"/>
      <c r="I1547" s="60"/>
      <c r="J1547" s="60"/>
      <c r="K1547" s="60"/>
    </row>
    <row r="1548" spans="2:11" x14ac:dyDescent="0.25">
      <c r="B1548" s="58"/>
      <c r="C1548" s="58"/>
      <c r="G1548" s="60"/>
      <c r="H1548" s="58"/>
      <c r="I1548" s="60"/>
      <c r="J1548" s="60"/>
      <c r="K1548" s="60"/>
    </row>
    <row r="1549" spans="2:11" x14ac:dyDescent="0.25">
      <c r="B1549" s="58"/>
      <c r="C1549" s="58"/>
      <c r="G1549" s="60"/>
      <c r="H1549" s="58"/>
      <c r="I1549" s="60"/>
      <c r="J1549" s="60"/>
      <c r="K1549" s="60"/>
    </row>
    <row r="1550" spans="2:11" x14ac:dyDescent="0.25">
      <c r="B1550" s="58"/>
      <c r="C1550" s="58"/>
      <c r="G1550" s="60"/>
      <c r="H1550" s="58"/>
      <c r="I1550" s="60"/>
      <c r="J1550" s="60"/>
      <c r="K1550" s="60"/>
    </row>
    <row r="1551" spans="2:11" x14ac:dyDescent="0.25">
      <c r="B1551" s="58"/>
      <c r="C1551" s="58"/>
      <c r="G1551" s="60"/>
      <c r="H1551" s="58"/>
      <c r="I1551" s="60"/>
      <c r="J1551" s="60"/>
      <c r="K1551" s="60"/>
    </row>
    <row r="1552" spans="2:11" x14ac:dyDescent="0.25">
      <c r="B1552" s="58"/>
      <c r="C1552" s="58"/>
      <c r="G1552" s="60"/>
      <c r="H1552" s="58"/>
      <c r="I1552" s="60"/>
      <c r="J1552" s="60"/>
      <c r="K1552" s="60"/>
    </row>
    <row r="1553" spans="2:11" x14ac:dyDescent="0.25">
      <c r="B1553" s="58"/>
      <c r="C1553" s="58"/>
      <c r="G1553" s="60"/>
      <c r="H1553" s="58"/>
      <c r="I1553" s="60"/>
      <c r="J1553" s="60"/>
      <c r="K1553" s="60"/>
    </row>
    <row r="1554" spans="2:11" x14ac:dyDescent="0.25">
      <c r="B1554" s="58"/>
      <c r="C1554" s="58"/>
      <c r="G1554" s="60"/>
      <c r="H1554" s="58"/>
      <c r="I1554" s="60"/>
      <c r="J1554" s="60"/>
      <c r="K1554" s="60"/>
    </row>
    <row r="1555" spans="2:11" x14ac:dyDescent="0.25">
      <c r="B1555" s="58"/>
      <c r="C1555" s="58"/>
      <c r="G1555" s="60"/>
      <c r="H1555" s="58"/>
      <c r="I1555" s="60"/>
      <c r="J1555" s="60"/>
      <c r="K1555" s="60"/>
    </row>
    <row r="1556" spans="2:11" x14ac:dyDescent="0.25">
      <c r="B1556" s="58"/>
      <c r="C1556" s="58"/>
      <c r="G1556" s="60"/>
      <c r="H1556" s="58"/>
      <c r="I1556" s="60"/>
      <c r="J1556" s="60"/>
      <c r="K1556" s="60"/>
    </row>
    <row r="1557" spans="2:11" x14ac:dyDescent="0.25">
      <c r="B1557" s="58"/>
      <c r="C1557" s="58"/>
      <c r="G1557" s="60"/>
      <c r="H1557" s="58"/>
      <c r="I1557" s="60"/>
      <c r="J1557" s="60"/>
      <c r="K1557" s="60"/>
    </row>
    <row r="1558" spans="2:11" x14ac:dyDescent="0.25">
      <c r="B1558" s="58"/>
      <c r="C1558" s="58"/>
      <c r="G1558" s="60"/>
      <c r="H1558" s="58"/>
      <c r="I1558" s="60"/>
      <c r="J1558" s="60"/>
      <c r="K1558" s="60"/>
    </row>
    <row r="1559" spans="2:11" x14ac:dyDescent="0.25">
      <c r="B1559" s="58"/>
      <c r="C1559" s="58"/>
      <c r="G1559" s="60"/>
      <c r="H1559" s="58"/>
      <c r="I1559" s="60"/>
      <c r="J1559" s="60"/>
      <c r="K1559" s="60"/>
    </row>
    <row r="1560" spans="2:11" x14ac:dyDescent="0.25">
      <c r="B1560" s="58"/>
      <c r="C1560" s="58"/>
      <c r="G1560" s="60"/>
      <c r="H1560" s="58"/>
      <c r="I1560" s="60"/>
      <c r="J1560" s="60"/>
      <c r="K1560" s="60"/>
    </row>
    <row r="1561" spans="2:11" x14ac:dyDescent="0.25">
      <c r="B1561" s="58"/>
      <c r="C1561" s="58"/>
      <c r="G1561" s="60"/>
      <c r="H1561" s="58"/>
      <c r="I1561" s="60"/>
      <c r="J1561" s="60"/>
      <c r="K1561" s="60"/>
    </row>
    <row r="1562" spans="2:11" x14ac:dyDescent="0.25">
      <c r="B1562" s="58"/>
      <c r="C1562" s="58"/>
      <c r="G1562" s="60"/>
      <c r="H1562" s="58"/>
      <c r="I1562" s="60"/>
      <c r="J1562" s="60"/>
      <c r="K1562" s="60"/>
    </row>
    <row r="1563" spans="2:11" x14ac:dyDescent="0.25">
      <c r="B1563" s="58"/>
      <c r="C1563" s="58"/>
      <c r="G1563" s="60"/>
      <c r="H1563" s="58"/>
      <c r="I1563" s="60"/>
      <c r="J1563" s="60"/>
      <c r="K1563" s="60"/>
    </row>
    <row r="1564" spans="2:11" x14ac:dyDescent="0.25">
      <c r="B1564" s="58"/>
      <c r="C1564" s="58"/>
      <c r="G1564" s="60"/>
      <c r="H1564" s="58"/>
      <c r="I1564" s="60"/>
      <c r="J1564" s="60"/>
      <c r="K1564" s="60"/>
    </row>
    <row r="1565" spans="2:11" x14ac:dyDescent="0.25">
      <c r="B1565" s="58"/>
      <c r="C1565" s="58"/>
      <c r="G1565" s="60"/>
      <c r="H1565" s="58"/>
      <c r="I1565" s="60"/>
      <c r="J1565" s="60"/>
      <c r="K1565" s="60"/>
    </row>
    <row r="1566" spans="2:11" x14ac:dyDescent="0.25">
      <c r="B1566" s="58"/>
      <c r="C1566" s="58"/>
      <c r="G1566" s="60"/>
      <c r="H1566" s="58"/>
      <c r="I1566" s="60"/>
      <c r="J1566" s="60"/>
      <c r="K1566" s="60"/>
    </row>
    <row r="1567" spans="2:11" x14ac:dyDescent="0.25">
      <c r="B1567" s="58"/>
      <c r="C1567" s="58"/>
      <c r="G1567" s="60"/>
      <c r="H1567" s="58"/>
      <c r="I1567" s="60"/>
      <c r="J1567" s="60"/>
      <c r="K1567" s="60"/>
    </row>
    <row r="1568" spans="2:11" x14ac:dyDescent="0.25">
      <c r="B1568" s="58"/>
      <c r="C1568" s="58"/>
      <c r="G1568" s="60"/>
      <c r="H1568" s="58"/>
      <c r="I1568" s="60"/>
      <c r="J1568" s="60"/>
      <c r="K1568" s="60"/>
    </row>
    <row r="1569" spans="2:11" x14ac:dyDescent="0.25">
      <c r="B1569" s="58"/>
      <c r="C1569" s="58"/>
      <c r="G1569" s="60"/>
      <c r="H1569" s="58"/>
      <c r="I1569" s="60"/>
      <c r="J1569" s="60"/>
      <c r="K1569" s="60"/>
    </row>
    <row r="1570" spans="2:11" x14ac:dyDescent="0.25">
      <c r="B1570" s="58"/>
      <c r="C1570" s="58"/>
      <c r="G1570" s="60"/>
      <c r="H1570" s="58"/>
      <c r="I1570" s="60"/>
      <c r="J1570" s="60"/>
      <c r="K1570" s="60"/>
    </row>
    <row r="1571" spans="2:11" x14ac:dyDescent="0.25">
      <c r="B1571" s="58"/>
      <c r="C1571" s="58"/>
      <c r="G1571" s="60"/>
      <c r="H1571" s="58"/>
      <c r="I1571" s="60"/>
      <c r="J1571" s="60"/>
      <c r="K1571" s="60"/>
    </row>
    <row r="1572" spans="2:11" x14ac:dyDescent="0.25">
      <c r="B1572" s="58"/>
      <c r="C1572" s="58"/>
      <c r="G1572" s="60"/>
      <c r="H1572" s="58"/>
      <c r="I1572" s="60"/>
      <c r="J1572" s="60"/>
      <c r="K1572" s="60"/>
    </row>
    <row r="1573" spans="2:11" x14ac:dyDescent="0.25">
      <c r="B1573" s="58"/>
      <c r="C1573" s="58"/>
      <c r="G1573" s="60"/>
      <c r="H1573" s="58"/>
      <c r="I1573" s="60"/>
      <c r="J1573" s="60"/>
      <c r="K1573" s="60"/>
    </row>
    <row r="1574" spans="2:11" x14ac:dyDescent="0.25">
      <c r="B1574" s="58"/>
      <c r="C1574" s="58"/>
      <c r="G1574" s="60"/>
      <c r="H1574" s="58"/>
      <c r="I1574" s="60"/>
      <c r="J1574" s="60"/>
      <c r="K1574" s="60"/>
    </row>
    <row r="1575" spans="2:11" x14ac:dyDescent="0.25">
      <c r="B1575" s="58"/>
      <c r="C1575" s="58"/>
      <c r="G1575" s="60"/>
      <c r="H1575" s="58"/>
      <c r="I1575" s="60"/>
      <c r="J1575" s="60"/>
      <c r="K1575" s="60"/>
    </row>
    <row r="1576" spans="2:11" x14ac:dyDescent="0.25">
      <c r="B1576" s="58"/>
      <c r="C1576" s="58"/>
      <c r="G1576" s="60"/>
      <c r="H1576" s="58"/>
      <c r="I1576" s="60"/>
      <c r="J1576" s="60"/>
      <c r="K1576" s="60"/>
    </row>
    <row r="1577" spans="2:11" x14ac:dyDescent="0.25">
      <c r="B1577" s="58"/>
      <c r="C1577" s="58"/>
      <c r="G1577" s="60"/>
      <c r="H1577" s="58"/>
      <c r="I1577" s="60"/>
      <c r="J1577" s="60"/>
      <c r="K1577" s="60"/>
    </row>
    <row r="1578" spans="2:11" x14ac:dyDescent="0.25">
      <c r="B1578" s="58"/>
      <c r="C1578" s="58"/>
      <c r="G1578" s="60"/>
      <c r="H1578" s="58"/>
      <c r="I1578" s="60"/>
      <c r="J1578" s="60"/>
      <c r="K1578" s="60"/>
    </row>
    <row r="1579" spans="2:11" x14ac:dyDescent="0.25">
      <c r="B1579" s="58"/>
      <c r="C1579" s="58"/>
      <c r="G1579" s="60"/>
      <c r="H1579" s="58"/>
      <c r="I1579" s="60"/>
      <c r="J1579" s="60"/>
      <c r="K1579" s="60"/>
    </row>
    <row r="1580" spans="2:11" x14ac:dyDescent="0.25">
      <c r="B1580" s="58"/>
      <c r="C1580" s="58"/>
      <c r="G1580" s="60"/>
      <c r="H1580" s="58"/>
      <c r="I1580" s="60"/>
      <c r="J1580" s="60"/>
      <c r="K1580" s="60"/>
    </row>
    <row r="1581" spans="2:11" x14ac:dyDescent="0.25">
      <c r="B1581" s="58"/>
      <c r="C1581" s="58"/>
      <c r="G1581" s="60"/>
      <c r="H1581" s="58"/>
      <c r="I1581" s="60"/>
      <c r="J1581" s="60"/>
      <c r="K1581" s="60"/>
    </row>
    <row r="1582" spans="2:11" x14ac:dyDescent="0.25">
      <c r="B1582" s="58"/>
      <c r="C1582" s="58"/>
      <c r="G1582" s="60"/>
      <c r="H1582" s="58"/>
      <c r="I1582" s="60"/>
      <c r="J1582" s="60"/>
      <c r="K1582" s="60"/>
    </row>
    <row r="1583" spans="2:11" x14ac:dyDescent="0.25">
      <c r="B1583" s="58"/>
      <c r="C1583" s="58"/>
      <c r="G1583" s="60"/>
      <c r="H1583" s="58"/>
      <c r="I1583" s="60"/>
      <c r="J1583" s="60"/>
      <c r="K1583" s="60"/>
    </row>
    <row r="1584" spans="2:11" x14ac:dyDescent="0.25">
      <c r="B1584" s="58"/>
      <c r="C1584" s="58"/>
      <c r="G1584" s="60"/>
      <c r="H1584" s="58"/>
      <c r="I1584" s="60"/>
      <c r="J1584" s="60"/>
      <c r="K1584" s="60"/>
    </row>
    <row r="1585" spans="2:11" x14ac:dyDescent="0.25">
      <c r="B1585" s="58"/>
      <c r="C1585" s="58"/>
      <c r="G1585" s="60"/>
      <c r="H1585" s="58"/>
      <c r="I1585" s="60"/>
      <c r="J1585" s="60"/>
      <c r="K1585" s="60"/>
    </row>
    <row r="1586" spans="2:11" x14ac:dyDescent="0.25">
      <c r="B1586" s="58"/>
      <c r="C1586" s="58"/>
      <c r="G1586" s="60"/>
      <c r="H1586" s="58"/>
      <c r="I1586" s="60"/>
      <c r="J1586" s="60"/>
      <c r="K1586" s="60"/>
    </row>
    <row r="1587" spans="2:11" x14ac:dyDescent="0.25">
      <c r="B1587" s="58"/>
      <c r="C1587" s="58"/>
      <c r="G1587" s="60"/>
      <c r="H1587" s="58"/>
      <c r="I1587" s="60"/>
      <c r="J1587" s="60"/>
      <c r="K1587" s="60"/>
    </row>
    <row r="1588" spans="2:11" x14ac:dyDescent="0.25">
      <c r="B1588" s="58"/>
      <c r="C1588" s="58"/>
      <c r="G1588" s="60"/>
      <c r="H1588" s="58"/>
      <c r="I1588" s="60"/>
      <c r="J1588" s="60"/>
      <c r="K1588" s="60"/>
    </row>
    <row r="1589" spans="2:11" x14ac:dyDescent="0.25">
      <c r="B1589" s="58"/>
      <c r="C1589" s="58"/>
      <c r="G1589" s="60"/>
      <c r="H1589" s="58"/>
      <c r="I1589" s="60"/>
      <c r="J1589" s="60"/>
      <c r="K1589" s="60"/>
    </row>
    <row r="1590" spans="2:11" x14ac:dyDescent="0.25">
      <c r="B1590" s="58"/>
      <c r="C1590" s="58"/>
      <c r="G1590" s="60"/>
      <c r="H1590" s="58"/>
      <c r="I1590" s="60"/>
      <c r="J1590" s="60"/>
      <c r="K1590" s="60"/>
    </row>
    <row r="1591" spans="2:11" x14ac:dyDescent="0.25">
      <c r="B1591" s="58"/>
      <c r="C1591" s="58"/>
      <c r="G1591" s="60"/>
      <c r="H1591" s="58"/>
      <c r="I1591" s="60"/>
      <c r="J1591" s="60"/>
      <c r="K1591" s="60"/>
    </row>
    <row r="1592" spans="2:11" x14ac:dyDescent="0.25">
      <c r="B1592" s="58"/>
      <c r="C1592" s="58"/>
      <c r="G1592" s="60"/>
      <c r="H1592" s="58"/>
      <c r="I1592" s="60"/>
      <c r="J1592" s="60"/>
      <c r="K1592" s="60"/>
    </row>
    <row r="1593" spans="2:11" x14ac:dyDescent="0.25">
      <c r="B1593" s="58"/>
      <c r="C1593" s="58"/>
      <c r="G1593" s="60"/>
      <c r="H1593" s="58"/>
      <c r="I1593" s="60"/>
      <c r="J1593" s="60"/>
      <c r="K1593" s="60"/>
    </row>
  </sheetData>
  <mergeCells count="16">
    <mergeCell ref="A1:K3"/>
    <mergeCell ref="A9:K9"/>
    <mergeCell ref="A6:K6"/>
    <mergeCell ref="B7:K7"/>
    <mergeCell ref="A8:I8"/>
    <mergeCell ref="A5:K5"/>
    <mergeCell ref="A4:K4"/>
    <mergeCell ref="A10:A11"/>
    <mergeCell ref="B10:B11"/>
    <mergeCell ref="C10:C11"/>
    <mergeCell ref="D10:D11"/>
    <mergeCell ref="I10:K10"/>
    <mergeCell ref="E10:E11"/>
    <mergeCell ref="F10:F11"/>
    <mergeCell ref="G10:G11"/>
    <mergeCell ref="H10:H11"/>
  </mergeCells>
  <pageMargins left="0.59055118110236227" right="0.19685039370078741" top="0.39370078740157483" bottom="0.39370078740157483" header="0" footer="0"/>
  <pageSetup paperSize="9" scale="61" fitToHeight="0" orientation="portrait" r:id="rId1"/>
  <colBreaks count="1" manualBreakCount="1">
    <brk id="1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595"/>
  <sheetViews>
    <sheetView view="pageBreakPreview" zoomScaleSheetLayoutView="100" workbookViewId="0">
      <selection activeCell="J10" sqref="J10:J11"/>
    </sheetView>
  </sheetViews>
  <sheetFormatPr defaultColWidth="16.140625" defaultRowHeight="15" x14ac:dyDescent="0.25"/>
  <cols>
    <col min="1" max="1" width="61.85546875" style="43" customWidth="1"/>
    <col min="2" max="2" width="7" style="59" customWidth="1"/>
    <col min="3" max="3" width="7.5703125" style="59" bestFit="1" customWidth="1"/>
    <col min="4" max="4" width="8.7109375" style="59" customWidth="1"/>
    <col min="5" max="5" width="13.28515625" style="58" customWidth="1"/>
    <col min="6" max="6" width="6.28515625" style="58" customWidth="1"/>
    <col min="7" max="7" width="5.42578125" style="58" customWidth="1"/>
    <col min="8" max="8" width="15.42578125" style="60" hidden="1" customWidth="1"/>
    <col min="9" max="9" width="14.7109375" style="61" hidden="1" customWidth="1"/>
    <col min="10" max="12" width="15.85546875" style="61" customWidth="1"/>
    <col min="13" max="13" width="16.28515625" style="42" customWidth="1"/>
    <col min="14" max="14" width="13.140625" style="42" customWidth="1"/>
    <col min="15" max="15" width="14.85546875" style="43" customWidth="1"/>
    <col min="16" max="18" width="9.140625" style="43" customWidth="1"/>
    <col min="19" max="19" width="12.5703125" style="43" customWidth="1"/>
    <col min="20" max="241" width="9.140625" style="43" customWidth="1"/>
    <col min="242" max="242" width="61.85546875" style="43" customWidth="1"/>
    <col min="243" max="244" width="7" style="43" customWidth="1"/>
    <col min="245" max="245" width="8.7109375" style="43" customWidth="1"/>
    <col min="246" max="246" width="10.28515625" style="43" customWidth="1"/>
    <col min="247" max="247" width="6.28515625" style="43" customWidth="1"/>
    <col min="248" max="248" width="5.42578125" style="43" customWidth="1"/>
    <col min="249" max="249" width="15.42578125" style="43" customWidth="1"/>
    <col min="250" max="250" width="14.7109375" style="43" customWidth="1"/>
    <col min="251" max="251" width="10.85546875" style="43" customWidth="1"/>
    <col min="252" max="252" width="13.28515625" style="43" customWidth="1"/>
    <col min="253" max="253" width="13.7109375" style="43" customWidth="1"/>
    <col min="254" max="16384" width="16.140625" style="43"/>
  </cols>
  <sheetData>
    <row r="1" spans="1:15" s="106" customFormat="1" ht="15.75" customHeight="1" x14ac:dyDescent="0.25">
      <c r="A1" s="336" t="s">
        <v>595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</row>
    <row r="2" spans="1:15" s="106" customFormat="1" ht="51.75" customHeight="1" x14ac:dyDescent="0.25">
      <c r="A2" s="337" t="s">
        <v>616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</row>
    <row r="3" spans="1:15" s="106" customFormat="1" ht="15.75" customHeight="1" x14ac:dyDescent="0.25">
      <c r="A3" s="336" t="s">
        <v>465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</row>
    <row r="4" spans="1:15" s="106" customFormat="1" ht="42.75" customHeight="1" x14ac:dyDescent="0.25">
      <c r="A4" s="337" t="s">
        <v>617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</row>
    <row r="5" spans="1:15" ht="14.25" customHeight="1" x14ac:dyDescent="0.25">
      <c r="A5" s="366"/>
      <c r="B5" s="366"/>
      <c r="C5" s="366"/>
      <c r="D5" s="366"/>
      <c r="E5" s="366"/>
      <c r="F5" s="366"/>
      <c r="G5" s="366"/>
      <c r="H5" s="366"/>
      <c r="I5" s="366"/>
      <c r="J5" s="366"/>
      <c r="K5" s="366"/>
      <c r="L5" s="366"/>
      <c r="M5" s="43"/>
      <c r="N5" s="43"/>
    </row>
    <row r="6" spans="1:15" ht="15.75" x14ac:dyDescent="0.25">
      <c r="A6" s="369" t="s">
        <v>543</v>
      </c>
      <c r="B6" s="369"/>
      <c r="C6" s="369"/>
      <c r="D6" s="369"/>
      <c r="E6" s="369"/>
      <c r="F6" s="369"/>
      <c r="G6" s="369"/>
      <c r="H6" s="369"/>
      <c r="I6" s="369"/>
      <c r="J6" s="369"/>
      <c r="K6" s="369"/>
      <c r="L6" s="369"/>
    </row>
    <row r="7" spans="1:15" s="45" customFormat="1" ht="14.25" customHeight="1" x14ac:dyDescent="0.2">
      <c r="A7" s="367" t="s">
        <v>0</v>
      </c>
      <c r="B7" s="368" t="s">
        <v>1</v>
      </c>
      <c r="C7" s="368" t="s">
        <v>2</v>
      </c>
      <c r="D7" s="368" t="s">
        <v>3</v>
      </c>
      <c r="E7" s="367" t="s">
        <v>4</v>
      </c>
      <c r="F7" s="367" t="s">
        <v>5</v>
      </c>
      <c r="G7" s="367" t="s">
        <v>6</v>
      </c>
      <c r="H7" s="370" t="s">
        <v>151</v>
      </c>
      <c r="I7" s="370" t="s">
        <v>152</v>
      </c>
      <c r="J7" s="338" t="s">
        <v>462</v>
      </c>
      <c r="K7" s="339"/>
      <c r="L7" s="339"/>
      <c r="M7" s="44"/>
      <c r="N7" s="44"/>
    </row>
    <row r="8" spans="1:15" s="45" customFormat="1" ht="18.75" customHeight="1" x14ac:dyDescent="0.2">
      <c r="A8" s="367"/>
      <c r="B8" s="368"/>
      <c r="C8" s="368"/>
      <c r="D8" s="368"/>
      <c r="E8" s="367"/>
      <c r="F8" s="367"/>
      <c r="G8" s="367"/>
      <c r="H8" s="370"/>
      <c r="I8" s="370"/>
      <c r="J8" s="182" t="s">
        <v>466</v>
      </c>
      <c r="K8" s="182" t="s">
        <v>492</v>
      </c>
      <c r="L8" s="182" t="s">
        <v>540</v>
      </c>
      <c r="M8" s="44"/>
    </row>
    <row r="9" spans="1:15" x14ac:dyDescent="0.25">
      <c r="A9" s="5" t="s">
        <v>7</v>
      </c>
      <c r="B9" s="36"/>
      <c r="C9" s="36"/>
      <c r="D9" s="36"/>
      <c r="E9" s="33"/>
      <c r="F9" s="33"/>
      <c r="G9" s="33"/>
      <c r="H9" s="235" t="e">
        <f>H12+H95+H343+H840+#REF!</f>
        <v>#REF!</v>
      </c>
      <c r="I9" s="235">
        <f>J9-K9</f>
        <v>-11496.20326999994</v>
      </c>
      <c r="J9" s="235">
        <f>J12+J95+J343+J840+J859</f>
        <v>528123.77338999999</v>
      </c>
      <c r="K9" s="235">
        <f>K12+K95+K343+K840+K859+K874</f>
        <v>539619.97665999993</v>
      </c>
      <c r="L9" s="235">
        <f>L12+L95+L343+L840+L859+L874</f>
        <v>550913.99572000001</v>
      </c>
    </row>
    <row r="10" spans="1:15" x14ac:dyDescent="0.25">
      <c r="A10" s="5" t="s">
        <v>8</v>
      </c>
      <c r="B10" s="93">
        <v>1</v>
      </c>
      <c r="C10" s="36"/>
      <c r="D10" s="36"/>
      <c r="E10" s="33"/>
      <c r="F10" s="33"/>
      <c r="G10" s="33"/>
      <c r="H10" s="235" t="e">
        <f>H13+H96+H344+H841+#REF!</f>
        <v>#REF!</v>
      </c>
      <c r="I10" s="235">
        <f t="shared" ref="I10:I95" si="0">J10-K10</f>
        <v>4807.2000000000116</v>
      </c>
      <c r="J10" s="235">
        <f>J13+J96+J344+J841+J860</f>
        <v>269205.2</v>
      </c>
      <c r="K10" s="235">
        <f>K13+K96+K344+K841+K860+K874</f>
        <v>264398</v>
      </c>
      <c r="L10" s="235">
        <f>L13+L96+L344+L841+L860+L874</f>
        <v>278162</v>
      </c>
      <c r="O10" s="42"/>
    </row>
    <row r="11" spans="1:15" x14ac:dyDescent="0.25">
      <c r="A11" s="5" t="s">
        <v>9</v>
      </c>
      <c r="B11" s="93">
        <v>2</v>
      </c>
      <c r="C11" s="36"/>
      <c r="D11" s="36"/>
      <c r="E11" s="33"/>
      <c r="F11" s="33"/>
      <c r="G11" s="33"/>
      <c r="H11" s="235" t="e">
        <f>H14+H97+H345+H842+#REF!</f>
        <v>#REF!</v>
      </c>
      <c r="I11" s="235">
        <f t="shared" si="0"/>
        <v>-16303.403270000068</v>
      </c>
      <c r="J11" s="235">
        <f>J14+J97+J345+J842</f>
        <v>258918.57338999998</v>
      </c>
      <c r="K11" s="235">
        <f>K14+K97+K345+K842</f>
        <v>275221.97666000004</v>
      </c>
      <c r="L11" s="314">
        <f>L14+L97+L345+L842</f>
        <v>272751.99572000001</v>
      </c>
      <c r="O11" s="42"/>
    </row>
    <row r="12" spans="1:15" x14ac:dyDescent="0.25">
      <c r="A12" s="5" t="s">
        <v>10</v>
      </c>
      <c r="B12" s="93" t="s">
        <v>11</v>
      </c>
      <c r="C12" s="36"/>
      <c r="D12" s="36"/>
      <c r="E12" s="33"/>
      <c r="F12" s="33"/>
      <c r="G12" s="33"/>
      <c r="H12" s="235" t="e">
        <f>H15+H45+#REF!</f>
        <v>#REF!</v>
      </c>
      <c r="I12" s="235">
        <f t="shared" si="0"/>
        <v>18750.435850000002</v>
      </c>
      <c r="J12" s="235">
        <f>J15+J45+J52+J64+J58</f>
        <v>36075.935850000002</v>
      </c>
      <c r="K12" s="235">
        <f>K15+K45+K52+K64</f>
        <v>17325.5</v>
      </c>
      <c r="L12" s="235">
        <f>L15+L45+L52+L64</f>
        <v>18096.400000000001</v>
      </c>
    </row>
    <row r="13" spans="1:15" x14ac:dyDescent="0.25">
      <c r="A13" s="5" t="s">
        <v>8</v>
      </c>
      <c r="B13" s="93">
        <v>1</v>
      </c>
      <c r="C13" s="36"/>
      <c r="D13" s="36"/>
      <c r="E13" s="33"/>
      <c r="F13" s="33"/>
      <c r="G13" s="33"/>
      <c r="H13" s="235" t="e">
        <f>H21+H24+H27+#REF!</f>
        <v>#REF!</v>
      </c>
      <c r="I13" s="235">
        <f t="shared" si="0"/>
        <v>19049.435849999998</v>
      </c>
      <c r="J13" s="235">
        <f>J21+J24+J27+J76+J57+J82+J36+J94</f>
        <v>23249.435849999998</v>
      </c>
      <c r="K13" s="314">
        <f t="shared" ref="K13:L13" si="1">K21+K24+K27+K76+K57+K82+K36</f>
        <v>4200</v>
      </c>
      <c r="L13" s="314">
        <f t="shared" si="1"/>
        <v>4200</v>
      </c>
    </row>
    <row r="14" spans="1:15" x14ac:dyDescent="0.25">
      <c r="A14" s="5" t="s">
        <v>9</v>
      </c>
      <c r="B14" s="93">
        <v>2</v>
      </c>
      <c r="C14" s="36"/>
      <c r="D14" s="36"/>
      <c r="E14" s="33"/>
      <c r="F14" s="33"/>
      <c r="G14" s="33"/>
      <c r="H14" s="235" t="e">
        <f>H51+H70+#REF!+#REF!</f>
        <v>#REF!</v>
      </c>
      <c r="I14" s="235">
        <f t="shared" si="0"/>
        <v>-299.00000000000182</v>
      </c>
      <c r="J14" s="235">
        <f>J51+J70+J86+J90+J31+J40+J63+J44</f>
        <v>12826.499999999998</v>
      </c>
      <c r="K14" s="314">
        <f t="shared" ref="K14:L14" si="2">K51+K70+K86+K90+K31+K40+K63+K44</f>
        <v>13125.5</v>
      </c>
      <c r="L14" s="314">
        <f t="shared" si="2"/>
        <v>13896.4</v>
      </c>
      <c r="O14" s="42"/>
    </row>
    <row r="15" spans="1:15" x14ac:dyDescent="0.25">
      <c r="A15" s="5" t="s">
        <v>12</v>
      </c>
      <c r="B15" s="93" t="s">
        <v>11</v>
      </c>
      <c r="C15" s="93" t="s">
        <v>13</v>
      </c>
      <c r="D15" s="36"/>
      <c r="E15" s="33"/>
      <c r="F15" s="33"/>
      <c r="G15" s="33"/>
      <c r="H15" s="235">
        <f>H16</f>
        <v>2793.4</v>
      </c>
      <c r="I15" s="235">
        <f t="shared" si="0"/>
        <v>700</v>
      </c>
      <c r="J15" s="235">
        <f>J16+J32</f>
        <v>4910.3</v>
      </c>
      <c r="K15" s="235">
        <f>K16+K32</f>
        <v>4210.3</v>
      </c>
      <c r="L15" s="235">
        <f>L16+L32</f>
        <v>4210.3</v>
      </c>
    </row>
    <row r="16" spans="1:15" ht="42.75" x14ac:dyDescent="0.25">
      <c r="A16" s="5" t="s">
        <v>14</v>
      </c>
      <c r="B16" s="93" t="s">
        <v>11</v>
      </c>
      <c r="C16" s="93" t="s">
        <v>13</v>
      </c>
      <c r="D16" s="93" t="s">
        <v>15</v>
      </c>
      <c r="E16" s="181"/>
      <c r="F16" s="181"/>
      <c r="G16" s="181"/>
      <c r="H16" s="235">
        <f>H17</f>
        <v>2793.4</v>
      </c>
      <c r="I16" s="235">
        <f t="shared" si="0"/>
        <v>700</v>
      </c>
      <c r="J16" s="235">
        <f>J17+J28</f>
        <v>4910.3</v>
      </c>
      <c r="K16" s="235">
        <f>K17+K28</f>
        <v>4210.3</v>
      </c>
      <c r="L16" s="235">
        <f>L17+L28</f>
        <v>4210.3</v>
      </c>
    </row>
    <row r="17" spans="1:15" x14ac:dyDescent="0.25">
      <c r="A17" s="6" t="s">
        <v>16</v>
      </c>
      <c r="B17" s="37" t="s">
        <v>11</v>
      </c>
      <c r="C17" s="37" t="s">
        <v>13</v>
      </c>
      <c r="D17" s="37" t="s">
        <v>15</v>
      </c>
      <c r="E17" s="35">
        <v>9000000000</v>
      </c>
      <c r="F17" s="33"/>
      <c r="G17" s="33"/>
      <c r="H17" s="40">
        <f>H18</f>
        <v>2793.4</v>
      </c>
      <c r="I17" s="235">
        <f t="shared" si="0"/>
        <v>700</v>
      </c>
      <c r="J17" s="40">
        <f>J18+J44</f>
        <v>4910.3</v>
      </c>
      <c r="K17" s="40">
        <f t="shared" ref="K17:L17" si="3">K18+K44</f>
        <v>4210.3</v>
      </c>
      <c r="L17" s="40">
        <f t="shared" si="3"/>
        <v>4210.3</v>
      </c>
    </row>
    <row r="18" spans="1:15" ht="18" customHeight="1" x14ac:dyDescent="0.25">
      <c r="A18" s="6" t="s">
        <v>322</v>
      </c>
      <c r="B18" s="37" t="s">
        <v>11</v>
      </c>
      <c r="C18" s="37" t="s">
        <v>13</v>
      </c>
      <c r="D18" s="37" t="s">
        <v>15</v>
      </c>
      <c r="E18" s="35">
        <v>9000090020</v>
      </c>
      <c r="F18" s="33"/>
      <c r="G18" s="33"/>
      <c r="H18" s="40">
        <f>H19+H22+H25</f>
        <v>2793.4</v>
      </c>
      <c r="I18" s="235">
        <f t="shared" si="0"/>
        <v>700</v>
      </c>
      <c r="J18" s="40">
        <f>J19+J22+J25</f>
        <v>4900</v>
      </c>
      <c r="K18" s="40">
        <f>K19+K22+K25</f>
        <v>4200</v>
      </c>
      <c r="L18" s="40">
        <f>L19+L22+L25</f>
        <v>4200</v>
      </c>
    </row>
    <row r="19" spans="1:15" ht="60" x14ac:dyDescent="0.25">
      <c r="A19" s="6" t="s">
        <v>17</v>
      </c>
      <c r="B19" s="37" t="s">
        <v>11</v>
      </c>
      <c r="C19" s="37" t="s">
        <v>13</v>
      </c>
      <c r="D19" s="37" t="s">
        <v>15</v>
      </c>
      <c r="E19" s="35">
        <v>9000090020</v>
      </c>
      <c r="F19" s="35">
        <v>100</v>
      </c>
      <c r="G19" s="33"/>
      <c r="H19" s="40">
        <f t="shared" ref="H19:L20" si="4">H20</f>
        <v>2379</v>
      </c>
      <c r="I19" s="235">
        <f t="shared" si="0"/>
        <v>700</v>
      </c>
      <c r="J19" s="40">
        <f t="shared" si="4"/>
        <v>4200</v>
      </c>
      <c r="K19" s="40">
        <f t="shared" si="4"/>
        <v>3500</v>
      </c>
      <c r="L19" s="40">
        <f t="shared" si="4"/>
        <v>3500</v>
      </c>
    </row>
    <row r="20" spans="1:15" ht="30" x14ac:dyDescent="0.25">
      <c r="A20" s="6" t="s">
        <v>18</v>
      </c>
      <c r="B20" s="37" t="s">
        <v>11</v>
      </c>
      <c r="C20" s="37" t="s">
        <v>13</v>
      </c>
      <c r="D20" s="37" t="s">
        <v>15</v>
      </c>
      <c r="E20" s="35">
        <v>9000090020</v>
      </c>
      <c r="F20" s="35">
        <v>120</v>
      </c>
      <c r="G20" s="33"/>
      <c r="H20" s="40">
        <f t="shared" si="4"/>
        <v>2379</v>
      </c>
      <c r="I20" s="235">
        <f t="shared" si="0"/>
        <v>700</v>
      </c>
      <c r="J20" s="40">
        <f t="shared" si="4"/>
        <v>4200</v>
      </c>
      <c r="K20" s="40">
        <f t="shared" si="4"/>
        <v>3500</v>
      </c>
      <c r="L20" s="40">
        <f t="shared" si="4"/>
        <v>3500</v>
      </c>
    </row>
    <row r="21" spans="1:15" x14ac:dyDescent="0.25">
      <c r="A21" s="7" t="s">
        <v>8</v>
      </c>
      <c r="B21" s="37" t="s">
        <v>11</v>
      </c>
      <c r="C21" s="37" t="s">
        <v>13</v>
      </c>
      <c r="D21" s="37" t="s">
        <v>15</v>
      </c>
      <c r="E21" s="35">
        <v>9000090020</v>
      </c>
      <c r="F21" s="35">
        <v>120</v>
      </c>
      <c r="G21" s="35">
        <v>1</v>
      </c>
      <c r="H21" s="40">
        <v>2379</v>
      </c>
      <c r="I21" s="235">
        <f t="shared" si="0"/>
        <v>700</v>
      </c>
      <c r="J21" s="40">
        <v>4200</v>
      </c>
      <c r="K21" s="40">
        <v>3500</v>
      </c>
      <c r="L21" s="40">
        <v>3500</v>
      </c>
    </row>
    <row r="22" spans="1:15" ht="30" x14ac:dyDescent="0.25">
      <c r="A22" s="29" t="s">
        <v>160</v>
      </c>
      <c r="B22" s="37" t="s">
        <v>11</v>
      </c>
      <c r="C22" s="37" t="s">
        <v>13</v>
      </c>
      <c r="D22" s="37" t="s">
        <v>15</v>
      </c>
      <c r="E22" s="35">
        <v>9000090020</v>
      </c>
      <c r="F22" s="35">
        <v>200</v>
      </c>
      <c r="G22" s="33"/>
      <c r="H22" s="40">
        <f t="shared" ref="H22:L23" si="5">H23</f>
        <v>399.4</v>
      </c>
      <c r="I22" s="235">
        <f t="shared" si="0"/>
        <v>40</v>
      </c>
      <c r="J22" s="40">
        <f t="shared" si="5"/>
        <v>690</v>
      </c>
      <c r="K22" s="40">
        <f t="shared" si="5"/>
        <v>650</v>
      </c>
      <c r="L22" s="40">
        <f t="shared" si="5"/>
        <v>650</v>
      </c>
    </row>
    <row r="23" spans="1:15" ht="30" x14ac:dyDescent="0.25">
      <c r="A23" s="6" t="s">
        <v>20</v>
      </c>
      <c r="B23" s="37" t="s">
        <v>11</v>
      </c>
      <c r="C23" s="37" t="s">
        <v>13</v>
      </c>
      <c r="D23" s="37" t="s">
        <v>15</v>
      </c>
      <c r="E23" s="35">
        <v>9000090020</v>
      </c>
      <c r="F23" s="35">
        <v>240</v>
      </c>
      <c r="G23" s="33"/>
      <c r="H23" s="40">
        <f t="shared" si="5"/>
        <v>399.4</v>
      </c>
      <c r="I23" s="235">
        <f t="shared" si="0"/>
        <v>40</v>
      </c>
      <c r="J23" s="40">
        <f t="shared" si="5"/>
        <v>690</v>
      </c>
      <c r="K23" s="40">
        <f t="shared" si="5"/>
        <v>650</v>
      </c>
      <c r="L23" s="40">
        <f t="shared" si="5"/>
        <v>650</v>
      </c>
    </row>
    <row r="24" spans="1:15" x14ac:dyDescent="0.25">
      <c r="A24" s="7" t="s">
        <v>8</v>
      </c>
      <c r="B24" s="37" t="s">
        <v>11</v>
      </c>
      <c r="C24" s="37" t="s">
        <v>13</v>
      </c>
      <c r="D24" s="37" t="s">
        <v>15</v>
      </c>
      <c r="E24" s="35">
        <v>9000090020</v>
      </c>
      <c r="F24" s="35">
        <v>240</v>
      </c>
      <c r="G24" s="35">
        <v>1</v>
      </c>
      <c r="H24" s="40">
        <v>399.4</v>
      </c>
      <c r="I24" s="235">
        <f t="shared" si="0"/>
        <v>40</v>
      </c>
      <c r="J24" s="40">
        <v>690</v>
      </c>
      <c r="K24" s="40">
        <v>650</v>
      </c>
      <c r="L24" s="40">
        <v>650</v>
      </c>
    </row>
    <row r="25" spans="1:15" x14ac:dyDescent="0.25">
      <c r="A25" s="6" t="s">
        <v>21</v>
      </c>
      <c r="B25" s="37" t="s">
        <v>11</v>
      </c>
      <c r="C25" s="37" t="s">
        <v>13</v>
      </c>
      <c r="D25" s="37" t="s">
        <v>15</v>
      </c>
      <c r="E25" s="35">
        <v>9000090020</v>
      </c>
      <c r="F25" s="35">
        <v>800</v>
      </c>
      <c r="G25" s="33"/>
      <c r="H25" s="40">
        <f t="shared" ref="H25:L26" si="6">H26</f>
        <v>15</v>
      </c>
      <c r="I25" s="235">
        <f t="shared" si="0"/>
        <v>-40</v>
      </c>
      <c r="J25" s="40">
        <f t="shared" si="6"/>
        <v>10</v>
      </c>
      <c r="K25" s="40">
        <f t="shared" si="6"/>
        <v>50</v>
      </c>
      <c r="L25" s="40">
        <f t="shared" si="6"/>
        <v>50</v>
      </c>
    </row>
    <row r="26" spans="1:15" x14ac:dyDescent="0.25">
      <c r="A26" s="6" t="s">
        <v>22</v>
      </c>
      <c r="B26" s="37" t="s">
        <v>11</v>
      </c>
      <c r="C26" s="37" t="s">
        <v>13</v>
      </c>
      <c r="D26" s="37" t="s">
        <v>15</v>
      </c>
      <c r="E26" s="35">
        <v>9000090020</v>
      </c>
      <c r="F26" s="35">
        <v>850</v>
      </c>
      <c r="G26" s="33"/>
      <c r="H26" s="40">
        <f t="shared" si="6"/>
        <v>15</v>
      </c>
      <c r="I26" s="235">
        <f t="shared" si="0"/>
        <v>-40</v>
      </c>
      <c r="J26" s="40">
        <f t="shared" si="6"/>
        <v>10</v>
      </c>
      <c r="K26" s="40">
        <f t="shared" si="6"/>
        <v>50</v>
      </c>
      <c r="L26" s="40">
        <f t="shared" si="6"/>
        <v>50</v>
      </c>
    </row>
    <row r="27" spans="1:15" x14ac:dyDescent="0.25">
      <c r="A27" s="7" t="s">
        <v>8</v>
      </c>
      <c r="B27" s="37" t="s">
        <v>11</v>
      </c>
      <c r="C27" s="37" t="s">
        <v>13</v>
      </c>
      <c r="D27" s="37" t="s">
        <v>15</v>
      </c>
      <c r="E27" s="35">
        <v>9000090020</v>
      </c>
      <c r="F27" s="35">
        <v>850</v>
      </c>
      <c r="G27" s="35">
        <v>1</v>
      </c>
      <c r="H27" s="40">
        <v>15</v>
      </c>
      <c r="I27" s="235">
        <f t="shared" si="0"/>
        <v>-40</v>
      </c>
      <c r="J27" s="40">
        <v>10</v>
      </c>
      <c r="K27" s="40">
        <v>50</v>
      </c>
      <c r="L27" s="40">
        <v>50</v>
      </c>
    </row>
    <row r="28" spans="1:15" ht="45" hidden="1" x14ac:dyDescent="0.25">
      <c r="A28" s="6" t="s">
        <v>457</v>
      </c>
      <c r="B28" s="37" t="s">
        <v>11</v>
      </c>
      <c r="C28" s="37" t="s">
        <v>13</v>
      </c>
      <c r="D28" s="37" t="s">
        <v>15</v>
      </c>
      <c r="E28" s="35">
        <v>9000055490</v>
      </c>
      <c r="F28" s="33"/>
      <c r="G28" s="33"/>
      <c r="H28" s="40" t="e">
        <f>H29+H32+H35</f>
        <v>#REF!</v>
      </c>
      <c r="I28" s="179">
        <f>J28-K28</f>
        <v>0</v>
      </c>
      <c r="J28" s="40">
        <f>J29</f>
        <v>0</v>
      </c>
      <c r="K28" s="40">
        <f>K29</f>
        <v>0</v>
      </c>
      <c r="L28" s="40">
        <f>L29</f>
        <v>0</v>
      </c>
      <c r="M28" s="180"/>
      <c r="O28" s="42"/>
    </row>
    <row r="29" spans="1:15" ht="60" hidden="1" x14ac:dyDescent="0.25">
      <c r="A29" s="6" t="s">
        <v>17</v>
      </c>
      <c r="B29" s="37" t="s">
        <v>11</v>
      </c>
      <c r="C29" s="37" t="s">
        <v>13</v>
      </c>
      <c r="D29" s="37" t="s">
        <v>15</v>
      </c>
      <c r="E29" s="35">
        <v>9000055490</v>
      </c>
      <c r="F29" s="35">
        <v>100</v>
      </c>
      <c r="G29" s="33"/>
      <c r="H29" s="40">
        <f t="shared" ref="H29:L30" si="7">H30</f>
        <v>2379</v>
      </c>
      <c r="I29" s="179">
        <f>J29-K29</f>
        <v>0</v>
      </c>
      <c r="J29" s="40">
        <f t="shared" si="7"/>
        <v>0</v>
      </c>
      <c r="K29" s="40">
        <f t="shared" si="7"/>
        <v>0</v>
      </c>
      <c r="L29" s="40">
        <f t="shared" si="7"/>
        <v>0</v>
      </c>
      <c r="M29" s="180"/>
      <c r="O29" s="42"/>
    </row>
    <row r="30" spans="1:15" ht="30" hidden="1" x14ac:dyDescent="0.25">
      <c r="A30" s="6" t="s">
        <v>18</v>
      </c>
      <c r="B30" s="37" t="s">
        <v>11</v>
      </c>
      <c r="C30" s="37" t="s">
        <v>13</v>
      </c>
      <c r="D30" s="37" t="s">
        <v>15</v>
      </c>
      <c r="E30" s="35">
        <v>9000055490</v>
      </c>
      <c r="F30" s="35">
        <v>120</v>
      </c>
      <c r="G30" s="33"/>
      <c r="H30" s="40">
        <f t="shared" si="7"/>
        <v>2379</v>
      </c>
      <c r="I30" s="179">
        <f>J30-K30</f>
        <v>0</v>
      </c>
      <c r="J30" s="40">
        <f t="shared" si="7"/>
        <v>0</v>
      </c>
      <c r="K30" s="40">
        <f t="shared" si="7"/>
        <v>0</v>
      </c>
      <c r="L30" s="40">
        <f t="shared" si="7"/>
        <v>0</v>
      </c>
      <c r="M30" s="180"/>
      <c r="O30" s="42"/>
    </row>
    <row r="31" spans="1:15" hidden="1" x14ac:dyDescent="0.25">
      <c r="A31" s="7" t="s">
        <v>9</v>
      </c>
      <c r="B31" s="37" t="s">
        <v>11</v>
      </c>
      <c r="C31" s="37" t="s">
        <v>13</v>
      </c>
      <c r="D31" s="37" t="s">
        <v>15</v>
      </c>
      <c r="E31" s="35">
        <v>9000055490</v>
      </c>
      <c r="F31" s="35">
        <v>120</v>
      </c>
      <c r="G31" s="35">
        <v>2</v>
      </c>
      <c r="H31" s="40">
        <v>2379</v>
      </c>
      <c r="I31" s="179">
        <f>J31-K31</f>
        <v>0</v>
      </c>
      <c r="J31" s="40"/>
      <c r="K31" s="40"/>
      <c r="L31" s="40"/>
      <c r="M31" s="180"/>
      <c r="O31" s="42"/>
    </row>
    <row r="32" spans="1:15" hidden="1" x14ac:dyDescent="0.25">
      <c r="A32" s="5" t="s">
        <v>40</v>
      </c>
      <c r="B32" s="93" t="s">
        <v>11</v>
      </c>
      <c r="C32" s="93" t="s">
        <v>13</v>
      </c>
      <c r="D32" s="93" t="s">
        <v>41</v>
      </c>
      <c r="E32" s="181"/>
      <c r="F32" s="181"/>
      <c r="G32" s="181"/>
      <c r="H32" s="235" t="e">
        <f>H33+H117+#REF!</f>
        <v>#REF!</v>
      </c>
      <c r="I32" s="235">
        <f t="shared" si="0"/>
        <v>0</v>
      </c>
      <c r="J32" s="235">
        <f>J33+J37</f>
        <v>0</v>
      </c>
      <c r="K32" s="235">
        <f>K33+K37</f>
        <v>0</v>
      </c>
      <c r="L32" s="235">
        <f>L33+L37</f>
        <v>0</v>
      </c>
    </row>
    <row r="33" spans="1:256" s="110" customFormat="1" ht="45" hidden="1" x14ac:dyDescent="0.25">
      <c r="A33" s="29" t="s">
        <v>453</v>
      </c>
      <c r="B33" s="37" t="s">
        <v>11</v>
      </c>
      <c r="C33" s="37" t="s">
        <v>13</v>
      </c>
      <c r="D33" s="37" t="s">
        <v>41</v>
      </c>
      <c r="E33" s="35">
        <v>9000090080</v>
      </c>
      <c r="F33" s="33"/>
      <c r="G33" s="33"/>
      <c r="H33" s="40">
        <f t="shared" ref="H33:L39" si="8">H34</f>
        <v>587.1</v>
      </c>
      <c r="I33" s="235">
        <f t="shared" ref="I33:I44" si="9">J33-K33</f>
        <v>0</v>
      </c>
      <c r="J33" s="40">
        <f t="shared" si="8"/>
        <v>0</v>
      </c>
      <c r="K33" s="40">
        <f t="shared" si="8"/>
        <v>0</v>
      </c>
      <c r="L33" s="40">
        <f t="shared" si="8"/>
        <v>0</v>
      </c>
      <c r="M33" s="42"/>
      <c r="N33" s="42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  <c r="FP33" s="43"/>
      <c r="FQ33" s="43"/>
      <c r="FR33" s="43"/>
      <c r="FS33" s="43"/>
      <c r="FT33" s="43"/>
      <c r="FU33" s="43"/>
      <c r="FV33" s="43"/>
      <c r="FW33" s="43"/>
      <c r="FX33" s="43"/>
      <c r="FY33" s="43"/>
      <c r="FZ33" s="43"/>
      <c r="GA33" s="43"/>
      <c r="GB33" s="43"/>
      <c r="GC33" s="43"/>
      <c r="GD33" s="43"/>
      <c r="GE33" s="43"/>
      <c r="GF33" s="43"/>
      <c r="GG33" s="43"/>
      <c r="GH33" s="43"/>
      <c r="GI33" s="43"/>
      <c r="GJ33" s="43"/>
      <c r="GK33" s="43"/>
      <c r="GL33" s="43"/>
      <c r="GM33" s="43"/>
      <c r="GN33" s="43"/>
      <c r="GO33" s="43"/>
      <c r="GP33" s="43"/>
      <c r="GQ33" s="43"/>
      <c r="GR33" s="43"/>
      <c r="GS33" s="43"/>
      <c r="GT33" s="43"/>
      <c r="GU33" s="43"/>
      <c r="GV33" s="43"/>
      <c r="GW33" s="43"/>
      <c r="GX33" s="43"/>
      <c r="GY33" s="43"/>
      <c r="GZ33" s="43"/>
      <c r="HA33" s="43"/>
      <c r="HB33" s="43"/>
      <c r="HC33" s="43"/>
      <c r="HD33" s="43"/>
      <c r="HE33" s="43"/>
      <c r="HF33" s="43"/>
      <c r="HG33" s="43"/>
      <c r="HH33" s="43"/>
      <c r="HI33" s="43"/>
      <c r="HJ33" s="43"/>
      <c r="HK33" s="43"/>
      <c r="HL33" s="43"/>
      <c r="HM33" s="43"/>
      <c r="HN33" s="43"/>
      <c r="HO33" s="43"/>
      <c r="HP33" s="43"/>
      <c r="HQ33" s="43"/>
      <c r="HR33" s="43"/>
      <c r="HS33" s="43"/>
      <c r="HT33" s="43"/>
      <c r="HU33" s="43"/>
      <c r="HV33" s="43"/>
      <c r="HW33" s="43"/>
      <c r="HX33" s="43"/>
      <c r="HY33" s="43"/>
      <c r="HZ33" s="43"/>
      <c r="IA33" s="43"/>
      <c r="IB33" s="43"/>
      <c r="IC33" s="43"/>
      <c r="ID33" s="43"/>
      <c r="IE33" s="43"/>
      <c r="IF33" s="43"/>
      <c r="IG33" s="43"/>
      <c r="IH33" s="43"/>
      <c r="II33" s="43"/>
      <c r="IJ33" s="43"/>
      <c r="IK33" s="43"/>
      <c r="IL33" s="43"/>
      <c r="IM33" s="43"/>
      <c r="IN33" s="43"/>
      <c r="IO33" s="43"/>
      <c r="IP33" s="43"/>
      <c r="IQ33" s="43"/>
      <c r="IR33" s="43"/>
      <c r="IS33" s="43"/>
      <c r="IT33" s="43"/>
      <c r="IU33" s="43"/>
      <c r="IV33" s="43"/>
    </row>
    <row r="34" spans="1:256" s="110" customFormat="1" hidden="1" x14ac:dyDescent="0.25">
      <c r="A34" s="6" t="s">
        <v>27</v>
      </c>
      <c r="B34" s="37" t="s">
        <v>11</v>
      </c>
      <c r="C34" s="37" t="s">
        <v>13</v>
      </c>
      <c r="D34" s="37" t="s">
        <v>41</v>
      </c>
      <c r="E34" s="35">
        <v>9000090080</v>
      </c>
      <c r="F34" s="35">
        <v>500</v>
      </c>
      <c r="G34" s="33"/>
      <c r="H34" s="40">
        <f t="shared" si="8"/>
        <v>587.1</v>
      </c>
      <c r="I34" s="235">
        <f t="shared" si="9"/>
        <v>0</v>
      </c>
      <c r="J34" s="40">
        <f t="shared" si="8"/>
        <v>0</v>
      </c>
      <c r="K34" s="40">
        <f t="shared" si="8"/>
        <v>0</v>
      </c>
      <c r="L34" s="40">
        <f t="shared" si="8"/>
        <v>0</v>
      </c>
      <c r="M34" s="42"/>
      <c r="N34" s="42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  <c r="GL34" s="43"/>
      <c r="GM34" s="43"/>
      <c r="GN34" s="43"/>
      <c r="GO34" s="43"/>
      <c r="GP34" s="43"/>
      <c r="GQ34" s="43"/>
      <c r="GR34" s="43"/>
      <c r="GS34" s="43"/>
      <c r="GT34" s="43"/>
      <c r="GU34" s="43"/>
      <c r="GV34" s="43"/>
      <c r="GW34" s="43"/>
      <c r="GX34" s="43"/>
      <c r="GY34" s="43"/>
      <c r="GZ34" s="43"/>
      <c r="HA34" s="43"/>
      <c r="HB34" s="43"/>
      <c r="HC34" s="43"/>
      <c r="HD34" s="43"/>
      <c r="HE34" s="43"/>
      <c r="HF34" s="43"/>
      <c r="HG34" s="43"/>
      <c r="HH34" s="43"/>
      <c r="HI34" s="43"/>
      <c r="HJ34" s="43"/>
      <c r="HK34" s="43"/>
      <c r="HL34" s="43"/>
      <c r="HM34" s="43"/>
      <c r="HN34" s="43"/>
      <c r="HO34" s="43"/>
      <c r="HP34" s="43"/>
      <c r="HQ34" s="43"/>
      <c r="HR34" s="43"/>
      <c r="HS34" s="43"/>
      <c r="HT34" s="43"/>
      <c r="HU34" s="43"/>
      <c r="HV34" s="43"/>
      <c r="HW34" s="43"/>
      <c r="HX34" s="43"/>
      <c r="HY34" s="43"/>
      <c r="HZ34" s="43"/>
      <c r="IA34" s="43"/>
      <c r="IB34" s="43"/>
      <c r="IC34" s="43"/>
      <c r="ID34" s="43"/>
      <c r="IE34" s="43"/>
      <c r="IF34" s="43"/>
      <c r="IG34" s="43"/>
      <c r="IH34" s="43"/>
      <c r="II34" s="43"/>
      <c r="IJ34" s="43"/>
      <c r="IK34" s="43"/>
      <c r="IL34" s="43"/>
      <c r="IM34" s="43"/>
      <c r="IN34" s="43"/>
      <c r="IO34" s="43"/>
      <c r="IP34" s="43"/>
      <c r="IQ34" s="43"/>
      <c r="IR34" s="43"/>
      <c r="IS34" s="43"/>
      <c r="IT34" s="43"/>
      <c r="IU34" s="43"/>
      <c r="IV34" s="43"/>
    </row>
    <row r="35" spans="1:256" s="110" customFormat="1" hidden="1" x14ac:dyDescent="0.25">
      <c r="A35" s="6" t="s">
        <v>35</v>
      </c>
      <c r="B35" s="37" t="s">
        <v>11</v>
      </c>
      <c r="C35" s="37" t="s">
        <v>13</v>
      </c>
      <c r="D35" s="37" t="s">
        <v>41</v>
      </c>
      <c r="E35" s="35">
        <v>9000090080</v>
      </c>
      <c r="F35" s="35">
        <v>540</v>
      </c>
      <c r="G35" s="33"/>
      <c r="H35" s="40">
        <f t="shared" si="8"/>
        <v>587.1</v>
      </c>
      <c r="I35" s="235">
        <f t="shared" si="9"/>
        <v>0</v>
      </c>
      <c r="J35" s="40">
        <f t="shared" si="8"/>
        <v>0</v>
      </c>
      <c r="K35" s="40">
        <f t="shared" si="8"/>
        <v>0</v>
      </c>
      <c r="L35" s="40">
        <f t="shared" si="8"/>
        <v>0</v>
      </c>
      <c r="M35" s="42"/>
      <c r="N35" s="42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  <c r="IQ35" s="43"/>
      <c r="IR35" s="43"/>
      <c r="IS35" s="43"/>
      <c r="IT35" s="43"/>
      <c r="IU35" s="43"/>
      <c r="IV35" s="43"/>
    </row>
    <row r="36" spans="1:256" s="110" customFormat="1" hidden="1" x14ac:dyDescent="0.25">
      <c r="A36" s="166" t="s">
        <v>8</v>
      </c>
      <c r="B36" s="36" t="s">
        <v>11</v>
      </c>
      <c r="C36" s="37" t="s">
        <v>13</v>
      </c>
      <c r="D36" s="37" t="s">
        <v>41</v>
      </c>
      <c r="E36" s="35">
        <v>9000090080</v>
      </c>
      <c r="F36" s="33">
        <v>540</v>
      </c>
      <c r="G36" s="33">
        <v>1</v>
      </c>
      <c r="H36" s="108">
        <v>587.1</v>
      </c>
      <c r="I36" s="167">
        <f t="shared" si="9"/>
        <v>0</v>
      </c>
      <c r="J36" s="108">
        <v>0</v>
      </c>
      <c r="K36" s="108"/>
      <c r="L36" s="108"/>
      <c r="M36" s="109"/>
      <c r="N36" s="109"/>
    </row>
    <row r="37" spans="1:256" s="110" customFormat="1" ht="129" hidden="1" customHeight="1" x14ac:dyDescent="0.25">
      <c r="A37" s="29" t="s">
        <v>529</v>
      </c>
      <c r="B37" s="37" t="s">
        <v>11</v>
      </c>
      <c r="C37" s="37" t="s">
        <v>13</v>
      </c>
      <c r="D37" s="37" t="s">
        <v>41</v>
      </c>
      <c r="E37" s="35">
        <v>9000056940</v>
      </c>
      <c r="F37" s="33"/>
      <c r="G37" s="33"/>
      <c r="H37" s="40">
        <f t="shared" si="8"/>
        <v>587.1</v>
      </c>
      <c r="I37" s="235">
        <f t="shared" si="9"/>
        <v>0</v>
      </c>
      <c r="J37" s="40">
        <f t="shared" si="8"/>
        <v>0</v>
      </c>
      <c r="K37" s="40">
        <f t="shared" si="8"/>
        <v>0</v>
      </c>
      <c r="L37" s="40">
        <f t="shared" si="8"/>
        <v>0</v>
      </c>
      <c r="M37" s="42"/>
      <c r="N37" s="42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  <c r="GA37" s="43"/>
      <c r="GB37" s="43"/>
      <c r="GC37" s="43"/>
      <c r="GD37" s="43"/>
      <c r="GE37" s="43"/>
      <c r="GF37" s="43"/>
      <c r="GG37" s="43"/>
      <c r="GH37" s="43"/>
      <c r="GI37" s="43"/>
      <c r="GJ37" s="43"/>
      <c r="GK37" s="43"/>
      <c r="GL37" s="43"/>
      <c r="GM37" s="43"/>
      <c r="GN37" s="43"/>
      <c r="GO37" s="43"/>
      <c r="GP37" s="43"/>
      <c r="GQ37" s="43"/>
      <c r="GR37" s="43"/>
      <c r="GS37" s="43"/>
      <c r="GT37" s="43"/>
      <c r="GU37" s="43"/>
      <c r="GV37" s="43"/>
      <c r="GW37" s="43"/>
      <c r="GX37" s="43"/>
      <c r="GY37" s="43"/>
      <c r="GZ37" s="43"/>
      <c r="HA37" s="43"/>
      <c r="HB37" s="43"/>
      <c r="HC37" s="43"/>
      <c r="HD37" s="43"/>
      <c r="HE37" s="43"/>
      <c r="HF37" s="43"/>
      <c r="HG37" s="43"/>
      <c r="HH37" s="43"/>
      <c r="HI37" s="43"/>
      <c r="HJ37" s="43"/>
      <c r="HK37" s="43"/>
      <c r="HL37" s="43"/>
      <c r="HM37" s="43"/>
      <c r="HN37" s="43"/>
      <c r="HO37" s="43"/>
      <c r="HP37" s="43"/>
      <c r="HQ37" s="43"/>
      <c r="HR37" s="43"/>
      <c r="HS37" s="43"/>
      <c r="HT37" s="43"/>
      <c r="HU37" s="43"/>
      <c r="HV37" s="43"/>
      <c r="HW37" s="43"/>
      <c r="HX37" s="43"/>
      <c r="HY37" s="43"/>
      <c r="HZ37" s="43"/>
      <c r="IA37" s="43"/>
      <c r="IB37" s="43"/>
      <c r="IC37" s="43"/>
      <c r="ID37" s="43"/>
      <c r="IE37" s="43"/>
      <c r="IF37" s="43"/>
      <c r="IG37" s="43"/>
      <c r="IH37" s="43"/>
      <c r="II37" s="43"/>
      <c r="IJ37" s="43"/>
      <c r="IK37" s="43"/>
      <c r="IL37" s="43"/>
      <c r="IM37" s="43"/>
      <c r="IN37" s="43"/>
      <c r="IO37" s="43"/>
      <c r="IP37" s="43"/>
      <c r="IQ37" s="43"/>
      <c r="IR37" s="43"/>
      <c r="IS37" s="43"/>
      <c r="IT37" s="43"/>
      <c r="IU37" s="43"/>
      <c r="IV37" s="43"/>
    </row>
    <row r="38" spans="1:256" s="110" customFormat="1" hidden="1" x14ac:dyDescent="0.25">
      <c r="A38" s="6" t="s">
        <v>27</v>
      </c>
      <c r="B38" s="37" t="s">
        <v>11</v>
      </c>
      <c r="C38" s="37" t="s">
        <v>13</v>
      </c>
      <c r="D38" s="37" t="s">
        <v>41</v>
      </c>
      <c r="E38" s="35">
        <v>9000056940</v>
      </c>
      <c r="F38" s="35">
        <v>500</v>
      </c>
      <c r="G38" s="33"/>
      <c r="H38" s="40">
        <f t="shared" si="8"/>
        <v>587.1</v>
      </c>
      <c r="I38" s="235">
        <f t="shared" si="9"/>
        <v>0</v>
      </c>
      <c r="J38" s="40">
        <f t="shared" si="8"/>
        <v>0</v>
      </c>
      <c r="K38" s="40">
        <f t="shared" si="8"/>
        <v>0</v>
      </c>
      <c r="L38" s="40">
        <f t="shared" si="8"/>
        <v>0</v>
      </c>
      <c r="M38" s="42"/>
      <c r="N38" s="42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43"/>
      <c r="FP38" s="43"/>
      <c r="FQ38" s="43"/>
      <c r="FR38" s="43"/>
      <c r="FS38" s="43"/>
      <c r="FT38" s="43"/>
      <c r="FU38" s="43"/>
      <c r="FV38" s="43"/>
      <c r="FW38" s="43"/>
      <c r="FX38" s="43"/>
      <c r="FY38" s="43"/>
      <c r="FZ38" s="43"/>
      <c r="GA38" s="43"/>
      <c r="GB38" s="43"/>
      <c r="GC38" s="43"/>
      <c r="GD38" s="43"/>
      <c r="GE38" s="43"/>
      <c r="GF38" s="43"/>
      <c r="GG38" s="43"/>
      <c r="GH38" s="43"/>
      <c r="GI38" s="43"/>
      <c r="GJ38" s="43"/>
      <c r="GK38" s="43"/>
      <c r="GL38" s="43"/>
      <c r="GM38" s="43"/>
      <c r="GN38" s="43"/>
      <c r="GO38" s="43"/>
      <c r="GP38" s="43"/>
      <c r="GQ38" s="43"/>
      <c r="GR38" s="43"/>
      <c r="GS38" s="43"/>
      <c r="GT38" s="43"/>
      <c r="GU38" s="43"/>
      <c r="GV38" s="43"/>
      <c r="GW38" s="43"/>
      <c r="GX38" s="43"/>
      <c r="GY38" s="43"/>
      <c r="GZ38" s="43"/>
      <c r="HA38" s="43"/>
      <c r="HB38" s="43"/>
      <c r="HC38" s="43"/>
      <c r="HD38" s="43"/>
      <c r="HE38" s="43"/>
      <c r="HF38" s="43"/>
      <c r="HG38" s="43"/>
      <c r="HH38" s="43"/>
      <c r="HI38" s="43"/>
      <c r="HJ38" s="43"/>
      <c r="HK38" s="43"/>
      <c r="HL38" s="43"/>
      <c r="HM38" s="43"/>
      <c r="HN38" s="43"/>
      <c r="HO38" s="43"/>
      <c r="HP38" s="43"/>
      <c r="HQ38" s="43"/>
      <c r="HR38" s="43"/>
      <c r="HS38" s="43"/>
      <c r="HT38" s="43"/>
      <c r="HU38" s="43"/>
      <c r="HV38" s="43"/>
      <c r="HW38" s="43"/>
      <c r="HX38" s="43"/>
      <c r="HY38" s="43"/>
      <c r="HZ38" s="43"/>
      <c r="IA38" s="43"/>
      <c r="IB38" s="43"/>
      <c r="IC38" s="43"/>
      <c r="ID38" s="43"/>
      <c r="IE38" s="43"/>
      <c r="IF38" s="43"/>
      <c r="IG38" s="43"/>
      <c r="IH38" s="43"/>
      <c r="II38" s="43"/>
      <c r="IJ38" s="43"/>
      <c r="IK38" s="43"/>
      <c r="IL38" s="43"/>
      <c r="IM38" s="43"/>
      <c r="IN38" s="43"/>
      <c r="IO38" s="43"/>
      <c r="IP38" s="43"/>
      <c r="IQ38" s="43"/>
      <c r="IR38" s="43"/>
      <c r="IS38" s="43"/>
      <c r="IT38" s="43"/>
      <c r="IU38" s="43"/>
      <c r="IV38" s="43"/>
    </row>
    <row r="39" spans="1:256" s="110" customFormat="1" hidden="1" x14ac:dyDescent="0.25">
      <c r="A39" s="6" t="s">
        <v>35</v>
      </c>
      <c r="B39" s="37" t="s">
        <v>11</v>
      </c>
      <c r="C39" s="37" t="s">
        <v>13</v>
      </c>
      <c r="D39" s="37" t="s">
        <v>41</v>
      </c>
      <c r="E39" s="35">
        <v>9000056940</v>
      </c>
      <c r="F39" s="35">
        <v>540</v>
      </c>
      <c r="G39" s="33"/>
      <c r="H39" s="40">
        <f t="shared" si="8"/>
        <v>587.1</v>
      </c>
      <c r="I39" s="235">
        <f t="shared" si="9"/>
        <v>0</v>
      </c>
      <c r="J39" s="40">
        <f t="shared" si="8"/>
        <v>0</v>
      </c>
      <c r="K39" s="40">
        <f t="shared" si="8"/>
        <v>0</v>
      </c>
      <c r="L39" s="40">
        <f t="shared" si="8"/>
        <v>0</v>
      </c>
      <c r="M39" s="42"/>
      <c r="N39" s="42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  <c r="FW39" s="43"/>
      <c r="FX39" s="43"/>
      <c r="FY39" s="43"/>
      <c r="FZ39" s="43"/>
      <c r="GA39" s="43"/>
      <c r="GB39" s="43"/>
      <c r="GC39" s="43"/>
      <c r="GD39" s="43"/>
      <c r="GE39" s="43"/>
      <c r="GF39" s="43"/>
      <c r="GG39" s="43"/>
      <c r="GH39" s="43"/>
      <c r="GI39" s="43"/>
      <c r="GJ39" s="43"/>
      <c r="GK39" s="43"/>
      <c r="GL39" s="43"/>
      <c r="GM39" s="43"/>
      <c r="GN39" s="43"/>
      <c r="GO39" s="43"/>
      <c r="GP39" s="43"/>
      <c r="GQ39" s="43"/>
      <c r="GR39" s="43"/>
      <c r="GS39" s="43"/>
      <c r="GT39" s="43"/>
      <c r="GU39" s="43"/>
      <c r="GV39" s="43"/>
      <c r="GW39" s="43"/>
      <c r="GX39" s="43"/>
      <c r="GY39" s="43"/>
      <c r="GZ39" s="43"/>
      <c r="HA39" s="43"/>
      <c r="HB39" s="43"/>
      <c r="HC39" s="43"/>
      <c r="HD39" s="43"/>
      <c r="HE39" s="43"/>
      <c r="HF39" s="43"/>
      <c r="HG39" s="43"/>
      <c r="HH39" s="43"/>
      <c r="HI39" s="43"/>
      <c r="HJ39" s="43"/>
      <c r="HK39" s="43"/>
      <c r="HL39" s="43"/>
      <c r="HM39" s="43"/>
      <c r="HN39" s="43"/>
      <c r="HO39" s="43"/>
      <c r="HP39" s="43"/>
      <c r="HQ39" s="43"/>
      <c r="HR39" s="43"/>
      <c r="HS39" s="43"/>
      <c r="HT39" s="43"/>
      <c r="HU39" s="43"/>
      <c r="HV39" s="43"/>
      <c r="HW39" s="43"/>
      <c r="HX39" s="43"/>
      <c r="HY39" s="43"/>
      <c r="HZ39" s="43"/>
      <c r="IA39" s="43"/>
      <c r="IB39" s="43"/>
      <c r="IC39" s="43"/>
      <c r="ID39" s="43"/>
      <c r="IE39" s="43"/>
      <c r="IF39" s="43"/>
      <c r="IG39" s="43"/>
      <c r="IH39" s="43"/>
      <c r="II39" s="43"/>
      <c r="IJ39" s="43"/>
      <c r="IK39" s="43"/>
      <c r="IL39" s="43"/>
      <c r="IM39" s="43"/>
      <c r="IN39" s="43"/>
      <c r="IO39" s="43"/>
      <c r="IP39" s="43"/>
      <c r="IQ39" s="43"/>
      <c r="IR39" s="43"/>
      <c r="IS39" s="43"/>
      <c r="IT39" s="43"/>
      <c r="IU39" s="43"/>
      <c r="IV39" s="43"/>
    </row>
    <row r="40" spans="1:256" s="110" customFormat="1" hidden="1" x14ac:dyDescent="0.25">
      <c r="A40" s="166" t="s">
        <v>9</v>
      </c>
      <c r="B40" s="36" t="s">
        <v>11</v>
      </c>
      <c r="C40" s="37" t="s">
        <v>13</v>
      </c>
      <c r="D40" s="37" t="s">
        <v>41</v>
      </c>
      <c r="E40" s="35">
        <v>9000056940</v>
      </c>
      <c r="F40" s="33">
        <v>540</v>
      </c>
      <c r="G40" s="33">
        <v>2</v>
      </c>
      <c r="H40" s="108">
        <v>587.1</v>
      </c>
      <c r="I40" s="167">
        <f t="shared" si="9"/>
        <v>0</v>
      </c>
      <c r="J40" s="108">
        <v>0</v>
      </c>
      <c r="K40" s="108">
        <v>0</v>
      </c>
      <c r="L40" s="108">
        <v>0</v>
      </c>
      <c r="M40" s="109"/>
      <c r="N40" s="109"/>
    </row>
    <row r="41" spans="1:256" x14ac:dyDescent="0.25">
      <c r="A41" s="29" t="s">
        <v>335</v>
      </c>
      <c r="B41" s="37" t="s">
        <v>11</v>
      </c>
      <c r="C41" s="37" t="s">
        <v>13</v>
      </c>
      <c r="D41" s="37" t="s">
        <v>15</v>
      </c>
      <c r="E41" s="35">
        <v>9000071560</v>
      </c>
      <c r="F41" s="33"/>
      <c r="G41" s="33"/>
      <c r="H41" s="40" t="e">
        <f>#REF!+H43+H61</f>
        <v>#REF!</v>
      </c>
      <c r="I41" s="311">
        <f t="shared" si="9"/>
        <v>0</v>
      </c>
      <c r="J41" s="40">
        <f>J42</f>
        <v>10.3</v>
      </c>
      <c r="K41" s="40">
        <f t="shared" ref="K41:L41" si="10">K42</f>
        <v>10.3</v>
      </c>
      <c r="L41" s="40">
        <f t="shared" si="10"/>
        <v>10.3</v>
      </c>
    </row>
    <row r="42" spans="1:256" ht="30" x14ac:dyDescent="0.25">
      <c r="A42" s="29" t="s">
        <v>160</v>
      </c>
      <c r="B42" s="37" t="s">
        <v>11</v>
      </c>
      <c r="C42" s="37" t="s">
        <v>13</v>
      </c>
      <c r="D42" s="37" t="s">
        <v>15</v>
      </c>
      <c r="E42" s="35">
        <v>9000071560</v>
      </c>
      <c r="F42" s="35">
        <v>200</v>
      </c>
      <c r="G42" s="33"/>
      <c r="H42" s="40">
        <f t="shared" ref="H42:L43" si="11">H43</f>
        <v>399.4</v>
      </c>
      <c r="I42" s="311">
        <f t="shared" si="9"/>
        <v>0</v>
      </c>
      <c r="J42" s="40">
        <f t="shared" si="11"/>
        <v>10.3</v>
      </c>
      <c r="K42" s="40">
        <f t="shared" si="11"/>
        <v>10.3</v>
      </c>
      <c r="L42" s="40">
        <f t="shared" si="11"/>
        <v>10.3</v>
      </c>
    </row>
    <row r="43" spans="1:256" ht="30" x14ac:dyDescent="0.25">
      <c r="A43" s="6" t="s">
        <v>20</v>
      </c>
      <c r="B43" s="37" t="s">
        <v>11</v>
      </c>
      <c r="C43" s="37" t="s">
        <v>13</v>
      </c>
      <c r="D43" s="37" t="s">
        <v>15</v>
      </c>
      <c r="E43" s="35">
        <v>9000071560</v>
      </c>
      <c r="F43" s="35">
        <v>240</v>
      </c>
      <c r="G43" s="33"/>
      <c r="H43" s="40">
        <f t="shared" si="11"/>
        <v>399.4</v>
      </c>
      <c r="I43" s="311">
        <f t="shared" si="9"/>
        <v>0</v>
      </c>
      <c r="J43" s="40">
        <f t="shared" si="11"/>
        <v>10.3</v>
      </c>
      <c r="K43" s="40">
        <f t="shared" si="11"/>
        <v>10.3</v>
      </c>
      <c r="L43" s="40">
        <f t="shared" si="11"/>
        <v>10.3</v>
      </c>
    </row>
    <row r="44" spans="1:256" x14ac:dyDescent="0.25">
      <c r="A44" s="7" t="s">
        <v>9</v>
      </c>
      <c r="B44" s="37" t="s">
        <v>11</v>
      </c>
      <c r="C44" s="37" t="s">
        <v>13</v>
      </c>
      <c r="D44" s="37" t="s">
        <v>15</v>
      </c>
      <c r="E44" s="35">
        <v>9000071560</v>
      </c>
      <c r="F44" s="35">
        <v>240</v>
      </c>
      <c r="G44" s="35">
        <v>2</v>
      </c>
      <c r="H44" s="40">
        <v>399.4</v>
      </c>
      <c r="I44" s="311">
        <f t="shared" si="9"/>
        <v>0</v>
      </c>
      <c r="J44" s="40">
        <v>10.3</v>
      </c>
      <c r="K44" s="40">
        <v>10.3</v>
      </c>
      <c r="L44" s="40">
        <v>10.3</v>
      </c>
    </row>
    <row r="45" spans="1:256" x14ac:dyDescent="0.25">
      <c r="A45" s="5" t="s">
        <v>23</v>
      </c>
      <c r="B45" s="93" t="s">
        <v>11</v>
      </c>
      <c r="C45" s="93" t="s">
        <v>24</v>
      </c>
      <c r="D45" s="36"/>
      <c r="E45" s="33"/>
      <c r="F45" s="33"/>
      <c r="G45" s="33"/>
      <c r="H45" s="235">
        <f t="shared" ref="H45:L50" si="12">H46</f>
        <v>587.1</v>
      </c>
      <c r="I45" s="235">
        <f t="shared" si="0"/>
        <v>-314.40000000000009</v>
      </c>
      <c r="J45" s="235">
        <f t="shared" si="12"/>
        <v>2499.1999999999998</v>
      </c>
      <c r="K45" s="235">
        <f t="shared" si="12"/>
        <v>2813.6</v>
      </c>
      <c r="L45" s="235">
        <f t="shared" si="12"/>
        <v>3584.5</v>
      </c>
    </row>
    <row r="46" spans="1:256" x14ac:dyDescent="0.25">
      <c r="A46" s="5" t="s">
        <v>25</v>
      </c>
      <c r="B46" s="93" t="s">
        <v>11</v>
      </c>
      <c r="C46" s="93" t="s">
        <v>24</v>
      </c>
      <c r="D46" s="93" t="s">
        <v>26</v>
      </c>
      <c r="E46" s="181"/>
      <c r="F46" s="181"/>
      <c r="G46" s="181"/>
      <c r="H46" s="235">
        <f t="shared" si="12"/>
        <v>587.1</v>
      </c>
      <c r="I46" s="235">
        <f t="shared" si="0"/>
        <v>-314.40000000000009</v>
      </c>
      <c r="J46" s="235">
        <f t="shared" si="12"/>
        <v>2499.1999999999998</v>
      </c>
      <c r="K46" s="235">
        <f t="shared" si="12"/>
        <v>2813.6</v>
      </c>
      <c r="L46" s="235">
        <f t="shared" si="12"/>
        <v>3584.5</v>
      </c>
    </row>
    <row r="47" spans="1:256" x14ac:dyDescent="0.25">
      <c r="A47" s="6" t="s">
        <v>16</v>
      </c>
      <c r="B47" s="37" t="s">
        <v>11</v>
      </c>
      <c r="C47" s="37" t="s">
        <v>24</v>
      </c>
      <c r="D47" s="37" t="s">
        <v>26</v>
      </c>
      <c r="E47" s="35">
        <v>9000000000</v>
      </c>
      <c r="F47" s="33"/>
      <c r="G47" s="33"/>
      <c r="H47" s="40">
        <f t="shared" si="12"/>
        <v>587.1</v>
      </c>
      <c r="I47" s="235">
        <f t="shared" si="0"/>
        <v>-314.40000000000009</v>
      </c>
      <c r="J47" s="40">
        <f t="shared" si="12"/>
        <v>2499.1999999999998</v>
      </c>
      <c r="K47" s="40">
        <f t="shared" si="12"/>
        <v>2813.6</v>
      </c>
      <c r="L47" s="40">
        <f t="shared" si="12"/>
        <v>3584.5</v>
      </c>
    </row>
    <row r="48" spans="1:256" ht="30" x14ac:dyDescent="0.25">
      <c r="A48" s="29" t="s">
        <v>334</v>
      </c>
      <c r="B48" s="37" t="s">
        <v>11</v>
      </c>
      <c r="C48" s="37" t="s">
        <v>24</v>
      </c>
      <c r="D48" s="37" t="s">
        <v>26</v>
      </c>
      <c r="E48" s="35">
        <v>9000051180</v>
      </c>
      <c r="F48" s="33"/>
      <c r="G48" s="33"/>
      <c r="H48" s="40">
        <f t="shared" si="12"/>
        <v>587.1</v>
      </c>
      <c r="I48" s="235">
        <f t="shared" si="0"/>
        <v>-314.40000000000009</v>
      </c>
      <c r="J48" s="40">
        <f t="shared" si="12"/>
        <v>2499.1999999999998</v>
      </c>
      <c r="K48" s="40">
        <f t="shared" si="12"/>
        <v>2813.6</v>
      </c>
      <c r="L48" s="40">
        <f t="shared" si="12"/>
        <v>3584.5</v>
      </c>
    </row>
    <row r="49" spans="1:14" ht="18.75" customHeight="1" x14ac:dyDescent="0.25">
      <c r="A49" s="6" t="s">
        <v>27</v>
      </c>
      <c r="B49" s="37" t="s">
        <v>11</v>
      </c>
      <c r="C49" s="37" t="s">
        <v>24</v>
      </c>
      <c r="D49" s="37" t="s">
        <v>26</v>
      </c>
      <c r="E49" s="35">
        <v>9000051180</v>
      </c>
      <c r="F49" s="35">
        <v>500</v>
      </c>
      <c r="G49" s="33"/>
      <c r="H49" s="40">
        <f t="shared" si="12"/>
        <v>587.1</v>
      </c>
      <c r="I49" s="235">
        <f t="shared" si="0"/>
        <v>-314.40000000000009</v>
      </c>
      <c r="J49" s="40">
        <f t="shared" si="12"/>
        <v>2499.1999999999998</v>
      </c>
      <c r="K49" s="40">
        <f t="shared" si="12"/>
        <v>2813.6</v>
      </c>
      <c r="L49" s="40">
        <f t="shared" si="12"/>
        <v>3584.5</v>
      </c>
    </row>
    <row r="50" spans="1:14" x14ac:dyDescent="0.25">
      <c r="A50" s="6" t="s">
        <v>28</v>
      </c>
      <c r="B50" s="37" t="s">
        <v>11</v>
      </c>
      <c r="C50" s="37" t="s">
        <v>24</v>
      </c>
      <c r="D50" s="37" t="s">
        <v>26</v>
      </c>
      <c r="E50" s="35">
        <v>9000051180</v>
      </c>
      <c r="F50" s="35">
        <v>530</v>
      </c>
      <c r="G50" s="33"/>
      <c r="H50" s="40">
        <f t="shared" si="12"/>
        <v>587.1</v>
      </c>
      <c r="I50" s="235">
        <f t="shared" si="0"/>
        <v>-314.40000000000009</v>
      </c>
      <c r="J50" s="40">
        <f t="shared" si="12"/>
        <v>2499.1999999999998</v>
      </c>
      <c r="K50" s="40">
        <f t="shared" si="12"/>
        <v>2813.6</v>
      </c>
      <c r="L50" s="40">
        <f t="shared" si="12"/>
        <v>3584.5</v>
      </c>
    </row>
    <row r="51" spans="1:14" x14ac:dyDescent="0.25">
      <c r="A51" s="7" t="s">
        <v>9</v>
      </c>
      <c r="B51" s="37" t="s">
        <v>11</v>
      </c>
      <c r="C51" s="37" t="s">
        <v>24</v>
      </c>
      <c r="D51" s="37" t="s">
        <v>26</v>
      </c>
      <c r="E51" s="35">
        <v>9000051180</v>
      </c>
      <c r="F51" s="35">
        <v>530</v>
      </c>
      <c r="G51" s="35">
        <v>2</v>
      </c>
      <c r="H51" s="40">
        <v>587.1</v>
      </c>
      <c r="I51" s="235">
        <f t="shared" si="0"/>
        <v>-314.40000000000009</v>
      </c>
      <c r="J51" s="40">
        <v>2499.1999999999998</v>
      </c>
      <c r="K51" s="40">
        <v>2813.6</v>
      </c>
      <c r="L51" s="40">
        <v>3584.5</v>
      </c>
    </row>
    <row r="52" spans="1:14" ht="28.5" hidden="1" x14ac:dyDescent="0.25">
      <c r="A52" s="62" t="s">
        <v>29</v>
      </c>
      <c r="B52" s="93" t="s">
        <v>11</v>
      </c>
      <c r="C52" s="93" t="s">
        <v>227</v>
      </c>
      <c r="D52" s="37"/>
      <c r="E52" s="35"/>
      <c r="F52" s="35"/>
      <c r="G52" s="35"/>
      <c r="H52" s="40"/>
      <c r="I52" s="235">
        <f t="shared" ref="I52:I59" si="13">J52-K52</f>
        <v>0</v>
      </c>
      <c r="J52" s="235">
        <f t="shared" ref="J52:L54" si="14">J53</f>
        <v>0</v>
      </c>
      <c r="K52" s="235">
        <f t="shared" si="14"/>
        <v>0</v>
      </c>
      <c r="L52" s="235">
        <f t="shared" si="14"/>
        <v>0</v>
      </c>
    </row>
    <row r="53" spans="1:14" hidden="1" x14ac:dyDescent="0.25">
      <c r="A53" s="117" t="s">
        <v>230</v>
      </c>
      <c r="B53" s="93" t="s">
        <v>11</v>
      </c>
      <c r="C53" s="93" t="s">
        <v>227</v>
      </c>
      <c r="D53" s="93" t="s">
        <v>228</v>
      </c>
      <c r="E53" s="181"/>
      <c r="F53" s="181"/>
      <c r="G53" s="181"/>
      <c r="H53" s="235" t="e">
        <f>H54+#REF!+#REF!+#REF!</f>
        <v>#REF!</v>
      </c>
      <c r="I53" s="235">
        <f t="shared" si="13"/>
        <v>0</v>
      </c>
      <c r="J53" s="235">
        <f t="shared" si="14"/>
        <v>0</v>
      </c>
      <c r="K53" s="235">
        <f t="shared" si="14"/>
        <v>0</v>
      </c>
      <c r="L53" s="235">
        <f t="shared" si="14"/>
        <v>0</v>
      </c>
    </row>
    <row r="54" spans="1:14" hidden="1" x14ac:dyDescent="0.25">
      <c r="A54" s="6" t="s">
        <v>16</v>
      </c>
      <c r="B54" s="37" t="s">
        <v>11</v>
      </c>
      <c r="C54" s="37" t="s">
        <v>227</v>
      </c>
      <c r="D54" s="37" t="s">
        <v>228</v>
      </c>
      <c r="E54" s="35">
        <v>9000000000</v>
      </c>
      <c r="F54" s="33"/>
      <c r="G54" s="33"/>
      <c r="H54" s="40" t="e">
        <f>#REF!</f>
        <v>#REF!</v>
      </c>
      <c r="I54" s="235">
        <f t="shared" si="13"/>
        <v>0</v>
      </c>
      <c r="J54" s="40">
        <f t="shared" si="14"/>
        <v>0</v>
      </c>
      <c r="K54" s="40">
        <f t="shared" si="14"/>
        <v>0</v>
      </c>
      <c r="L54" s="40">
        <f t="shared" si="14"/>
        <v>0</v>
      </c>
    </row>
    <row r="55" spans="1:14" hidden="1" x14ac:dyDescent="0.25">
      <c r="A55" s="114" t="s">
        <v>231</v>
      </c>
      <c r="B55" s="37" t="s">
        <v>11</v>
      </c>
      <c r="C55" s="37" t="s">
        <v>227</v>
      </c>
      <c r="D55" s="37" t="s">
        <v>228</v>
      </c>
      <c r="E55" s="35">
        <v>9000091300</v>
      </c>
      <c r="F55" s="33">
        <v>700</v>
      </c>
      <c r="G55" s="33"/>
      <c r="H55" s="40" t="e">
        <f t="shared" ref="H55:L56" si="15">H56</f>
        <v>#REF!</v>
      </c>
      <c r="I55" s="235">
        <f t="shared" si="13"/>
        <v>0</v>
      </c>
      <c r="J55" s="40">
        <f t="shared" si="15"/>
        <v>0</v>
      </c>
      <c r="K55" s="40">
        <f t="shared" si="15"/>
        <v>0</v>
      </c>
      <c r="L55" s="40">
        <f t="shared" si="15"/>
        <v>0</v>
      </c>
    </row>
    <row r="56" spans="1:14" hidden="1" x14ac:dyDescent="0.25">
      <c r="A56" s="114" t="s">
        <v>229</v>
      </c>
      <c r="B56" s="37" t="s">
        <v>11</v>
      </c>
      <c r="C56" s="37" t="s">
        <v>227</v>
      </c>
      <c r="D56" s="37" t="s">
        <v>228</v>
      </c>
      <c r="E56" s="35">
        <v>9000091300</v>
      </c>
      <c r="F56" s="35">
        <v>730</v>
      </c>
      <c r="G56" s="33"/>
      <c r="H56" s="40" t="e">
        <f t="shared" si="15"/>
        <v>#REF!</v>
      </c>
      <c r="I56" s="235">
        <f t="shared" si="13"/>
        <v>0</v>
      </c>
      <c r="J56" s="40">
        <f t="shared" si="15"/>
        <v>0</v>
      </c>
      <c r="K56" s="40">
        <f t="shared" si="15"/>
        <v>0</v>
      </c>
      <c r="L56" s="40">
        <f t="shared" si="15"/>
        <v>0</v>
      </c>
    </row>
    <row r="57" spans="1:14" hidden="1" x14ac:dyDescent="0.25">
      <c r="A57" s="7" t="s">
        <v>8</v>
      </c>
      <c r="B57" s="37" t="s">
        <v>11</v>
      </c>
      <c r="C57" s="37" t="s">
        <v>227</v>
      </c>
      <c r="D57" s="37" t="s">
        <v>228</v>
      </c>
      <c r="E57" s="35">
        <v>9000091300</v>
      </c>
      <c r="F57" s="35">
        <v>730</v>
      </c>
      <c r="G57" s="33">
        <v>1</v>
      </c>
      <c r="H57" s="40" t="e">
        <f>#REF!</f>
        <v>#REF!</v>
      </c>
      <c r="I57" s="235">
        <f t="shared" si="13"/>
        <v>0</v>
      </c>
      <c r="J57" s="40">
        <v>0</v>
      </c>
      <c r="K57" s="40">
        <v>0</v>
      </c>
      <c r="L57" s="40"/>
    </row>
    <row r="58" spans="1:14" x14ac:dyDescent="0.25">
      <c r="A58" s="5" t="s">
        <v>82</v>
      </c>
      <c r="B58" s="93" t="s">
        <v>11</v>
      </c>
      <c r="C58" s="93" t="s">
        <v>83</v>
      </c>
      <c r="D58" s="36"/>
      <c r="E58" s="33"/>
      <c r="F58" s="33"/>
      <c r="G58" s="33"/>
      <c r="H58" s="311" t="e">
        <f>H59+H65</f>
        <v>#REF!</v>
      </c>
      <c r="I58" s="311">
        <f t="shared" si="13"/>
        <v>15.4</v>
      </c>
      <c r="J58" s="311">
        <f>J59</f>
        <v>15.4</v>
      </c>
      <c r="K58" s="311">
        <f t="shared" ref="K58:L58" si="16">K59</f>
        <v>0</v>
      </c>
      <c r="L58" s="311">
        <f t="shared" si="16"/>
        <v>0</v>
      </c>
    </row>
    <row r="59" spans="1:14" x14ac:dyDescent="0.25">
      <c r="A59" s="5" t="s">
        <v>88</v>
      </c>
      <c r="B59" s="93" t="s">
        <v>11</v>
      </c>
      <c r="C59" s="93" t="s">
        <v>83</v>
      </c>
      <c r="D59" s="93" t="s">
        <v>118</v>
      </c>
      <c r="E59" s="181"/>
      <c r="F59" s="181"/>
      <c r="G59" s="181"/>
      <c r="H59" s="311" t="e">
        <f>H60+#REF!</f>
        <v>#REF!</v>
      </c>
      <c r="I59" s="311">
        <f t="shared" si="13"/>
        <v>15.4</v>
      </c>
      <c r="J59" s="311">
        <f>J60</f>
        <v>15.4</v>
      </c>
      <c r="K59" s="311">
        <f>K60</f>
        <v>0</v>
      </c>
      <c r="L59" s="311">
        <f>L60</f>
        <v>0</v>
      </c>
    </row>
    <row r="60" spans="1:14" s="110" customFormat="1" ht="60" x14ac:dyDescent="0.25">
      <c r="A60" s="112" t="s">
        <v>530</v>
      </c>
      <c r="B60" s="36" t="s">
        <v>11</v>
      </c>
      <c r="C60" s="36" t="s">
        <v>83</v>
      </c>
      <c r="D60" s="36" t="s">
        <v>118</v>
      </c>
      <c r="E60" s="33">
        <v>9000074920</v>
      </c>
      <c r="F60" s="33"/>
      <c r="G60" s="33"/>
      <c r="H60" s="108"/>
      <c r="I60" s="312"/>
      <c r="J60" s="108">
        <f>J61</f>
        <v>15.4</v>
      </c>
      <c r="K60" s="108">
        <v>0</v>
      </c>
      <c r="L60" s="108">
        <v>0</v>
      </c>
      <c r="M60" s="109"/>
      <c r="N60" s="109"/>
    </row>
    <row r="61" spans="1:14" s="110" customFormat="1" x14ac:dyDescent="0.25">
      <c r="A61" s="112" t="s">
        <v>34</v>
      </c>
      <c r="B61" s="36" t="s">
        <v>11</v>
      </c>
      <c r="C61" s="36" t="s">
        <v>83</v>
      </c>
      <c r="D61" s="36" t="s">
        <v>118</v>
      </c>
      <c r="E61" s="33">
        <v>9000074920</v>
      </c>
      <c r="F61" s="33">
        <v>500</v>
      </c>
      <c r="G61" s="33"/>
      <c r="H61" s="108"/>
      <c r="I61" s="312"/>
      <c r="J61" s="108">
        <f>J62</f>
        <v>15.4</v>
      </c>
      <c r="K61" s="108">
        <v>0</v>
      </c>
      <c r="L61" s="108">
        <v>0</v>
      </c>
      <c r="M61" s="109"/>
      <c r="N61" s="109"/>
    </row>
    <row r="62" spans="1:14" s="110" customFormat="1" x14ac:dyDescent="0.25">
      <c r="A62" s="112" t="s">
        <v>27</v>
      </c>
      <c r="B62" s="36" t="s">
        <v>11</v>
      </c>
      <c r="C62" s="36" t="s">
        <v>83</v>
      </c>
      <c r="D62" s="36" t="s">
        <v>118</v>
      </c>
      <c r="E62" s="33">
        <v>9000074920</v>
      </c>
      <c r="F62" s="33">
        <v>540</v>
      </c>
      <c r="G62" s="33"/>
      <c r="H62" s="108"/>
      <c r="I62" s="312"/>
      <c r="J62" s="108">
        <f>J63</f>
        <v>15.4</v>
      </c>
      <c r="K62" s="108">
        <v>0</v>
      </c>
      <c r="L62" s="108">
        <v>0</v>
      </c>
      <c r="M62" s="109"/>
      <c r="N62" s="109"/>
    </row>
    <row r="63" spans="1:14" s="110" customFormat="1" x14ac:dyDescent="0.25">
      <c r="A63" s="166" t="s">
        <v>9</v>
      </c>
      <c r="B63" s="36" t="s">
        <v>11</v>
      </c>
      <c r="C63" s="36" t="s">
        <v>83</v>
      </c>
      <c r="D63" s="36" t="s">
        <v>118</v>
      </c>
      <c r="E63" s="33">
        <v>9000074920</v>
      </c>
      <c r="F63" s="33">
        <v>540</v>
      </c>
      <c r="G63" s="33">
        <v>2</v>
      </c>
      <c r="H63" s="108"/>
      <c r="I63" s="312"/>
      <c r="J63" s="108">
        <v>15.4</v>
      </c>
      <c r="K63" s="108">
        <v>0</v>
      </c>
      <c r="L63" s="108">
        <v>0</v>
      </c>
      <c r="M63" s="109"/>
      <c r="N63" s="109"/>
    </row>
    <row r="64" spans="1:14" ht="42.75" x14ac:dyDescent="0.25">
      <c r="A64" s="62" t="s">
        <v>30</v>
      </c>
      <c r="B64" s="93" t="s">
        <v>11</v>
      </c>
      <c r="C64" s="93">
        <v>1400</v>
      </c>
      <c r="D64" s="37"/>
      <c r="E64" s="35"/>
      <c r="F64" s="35"/>
      <c r="G64" s="35"/>
      <c r="H64" s="40"/>
      <c r="I64" s="235">
        <f t="shared" si="0"/>
        <v>18349.435850000002</v>
      </c>
      <c r="J64" s="235">
        <f>J65+J71+J77</f>
        <v>28651.03585</v>
      </c>
      <c r="K64" s="235">
        <f>K65+K71+K77</f>
        <v>10301.6</v>
      </c>
      <c r="L64" s="235">
        <f>L65+L71+L77</f>
        <v>10301.6</v>
      </c>
    </row>
    <row r="65" spans="1:12" ht="42.75" x14ac:dyDescent="0.25">
      <c r="A65" s="5" t="s">
        <v>31</v>
      </c>
      <c r="B65" s="93" t="s">
        <v>11</v>
      </c>
      <c r="C65" s="93">
        <v>1400</v>
      </c>
      <c r="D65" s="93" t="s">
        <v>142</v>
      </c>
      <c r="E65" s="181"/>
      <c r="F65" s="181"/>
      <c r="G65" s="181"/>
      <c r="H65" s="235" t="e">
        <f>H66+#REF!+#REF!+#REF!</f>
        <v>#REF!</v>
      </c>
      <c r="I65" s="235">
        <f t="shared" si="0"/>
        <v>0</v>
      </c>
      <c r="J65" s="235">
        <f t="shared" ref="J65:L66" si="17">J66</f>
        <v>10301.6</v>
      </c>
      <c r="K65" s="235">
        <f t="shared" si="17"/>
        <v>10301.6</v>
      </c>
      <c r="L65" s="235">
        <f t="shared" si="17"/>
        <v>10301.6</v>
      </c>
    </row>
    <row r="66" spans="1:12" x14ac:dyDescent="0.25">
      <c r="A66" s="6" t="s">
        <v>16</v>
      </c>
      <c r="B66" s="37" t="s">
        <v>11</v>
      </c>
      <c r="C66" s="37">
        <v>1400</v>
      </c>
      <c r="D66" s="37" t="s">
        <v>142</v>
      </c>
      <c r="E66" s="35">
        <v>9000000000</v>
      </c>
      <c r="F66" s="33"/>
      <c r="G66" s="33"/>
      <c r="H66" s="40" t="e">
        <f>#REF!</f>
        <v>#REF!</v>
      </c>
      <c r="I66" s="235">
        <f t="shared" si="0"/>
        <v>0</v>
      </c>
      <c r="J66" s="40">
        <f t="shared" si="17"/>
        <v>10301.6</v>
      </c>
      <c r="K66" s="40">
        <f t="shared" si="17"/>
        <v>10301.6</v>
      </c>
      <c r="L66" s="40">
        <f t="shared" si="17"/>
        <v>10301.6</v>
      </c>
    </row>
    <row r="67" spans="1:12" x14ac:dyDescent="0.25">
      <c r="A67" s="29" t="s">
        <v>335</v>
      </c>
      <c r="B67" s="37" t="s">
        <v>11</v>
      </c>
      <c r="C67" s="37">
        <v>1400</v>
      </c>
      <c r="D67" s="37" t="s">
        <v>142</v>
      </c>
      <c r="E67" s="35">
        <v>9000071560</v>
      </c>
      <c r="F67" s="33"/>
      <c r="G67" s="33"/>
      <c r="H67" s="40">
        <f t="shared" ref="H67:L69" si="18">H68</f>
        <v>10249.5</v>
      </c>
      <c r="I67" s="235">
        <f t="shared" si="0"/>
        <v>0</v>
      </c>
      <c r="J67" s="40">
        <f t="shared" si="18"/>
        <v>10301.6</v>
      </c>
      <c r="K67" s="40">
        <f t="shared" si="18"/>
        <v>10301.6</v>
      </c>
      <c r="L67" s="40">
        <f t="shared" si="18"/>
        <v>10301.6</v>
      </c>
    </row>
    <row r="68" spans="1:12" x14ac:dyDescent="0.25">
      <c r="A68" s="6" t="s">
        <v>27</v>
      </c>
      <c r="B68" s="37" t="s">
        <v>11</v>
      </c>
      <c r="C68" s="37">
        <v>1400</v>
      </c>
      <c r="D68" s="37" t="s">
        <v>142</v>
      </c>
      <c r="E68" s="35">
        <v>9000071560</v>
      </c>
      <c r="F68" s="35">
        <v>500</v>
      </c>
      <c r="G68" s="33"/>
      <c r="H68" s="40">
        <f t="shared" si="18"/>
        <v>10249.5</v>
      </c>
      <c r="I68" s="235">
        <f t="shared" si="0"/>
        <v>0</v>
      </c>
      <c r="J68" s="40">
        <f t="shared" si="18"/>
        <v>10301.6</v>
      </c>
      <c r="K68" s="40">
        <f t="shared" si="18"/>
        <v>10301.6</v>
      </c>
      <c r="L68" s="40">
        <f t="shared" si="18"/>
        <v>10301.6</v>
      </c>
    </row>
    <row r="69" spans="1:12" x14ac:dyDescent="0.25">
      <c r="A69" s="6" t="s">
        <v>32</v>
      </c>
      <c r="B69" s="37" t="s">
        <v>11</v>
      </c>
      <c r="C69" s="37">
        <v>1400</v>
      </c>
      <c r="D69" s="37" t="s">
        <v>142</v>
      </c>
      <c r="E69" s="35">
        <v>9000071560</v>
      </c>
      <c r="F69" s="35">
        <v>510</v>
      </c>
      <c r="G69" s="33"/>
      <c r="H69" s="40">
        <f t="shared" si="18"/>
        <v>10249.5</v>
      </c>
      <c r="I69" s="235">
        <f t="shared" si="0"/>
        <v>0</v>
      </c>
      <c r="J69" s="40">
        <f t="shared" si="18"/>
        <v>10301.6</v>
      </c>
      <c r="K69" s="40">
        <f t="shared" si="18"/>
        <v>10301.6</v>
      </c>
      <c r="L69" s="40">
        <f t="shared" si="18"/>
        <v>10301.6</v>
      </c>
    </row>
    <row r="70" spans="1:12" ht="15.75" customHeight="1" x14ac:dyDescent="0.25">
      <c r="A70" s="7" t="s">
        <v>9</v>
      </c>
      <c r="B70" s="37" t="s">
        <v>11</v>
      </c>
      <c r="C70" s="37">
        <v>1400</v>
      </c>
      <c r="D70" s="37" t="s">
        <v>142</v>
      </c>
      <c r="E70" s="35">
        <v>9000071560</v>
      </c>
      <c r="F70" s="35">
        <v>510</v>
      </c>
      <c r="G70" s="35">
        <v>2</v>
      </c>
      <c r="H70" s="40">
        <v>10249.5</v>
      </c>
      <c r="I70" s="235">
        <f t="shared" si="0"/>
        <v>0</v>
      </c>
      <c r="J70" s="40">
        <v>10301.6</v>
      </c>
      <c r="K70" s="40">
        <v>10301.6</v>
      </c>
      <c r="L70" s="40">
        <v>10301.6</v>
      </c>
    </row>
    <row r="71" spans="1:12" ht="15" customHeight="1" x14ac:dyDescent="0.25">
      <c r="A71" s="5" t="s">
        <v>33</v>
      </c>
      <c r="B71" s="93" t="s">
        <v>11</v>
      </c>
      <c r="C71" s="93">
        <v>1400</v>
      </c>
      <c r="D71" s="93" t="s">
        <v>148</v>
      </c>
      <c r="E71" s="181"/>
      <c r="F71" s="181"/>
      <c r="G71" s="181"/>
      <c r="H71" s="235" t="e">
        <f>H72+#REF!+#REF!+#REF!</f>
        <v>#REF!</v>
      </c>
      <c r="I71" s="235">
        <f t="shared" si="0"/>
        <v>3000</v>
      </c>
      <c r="J71" s="235">
        <f t="shared" ref="J71:L75" si="19">J72</f>
        <v>3000</v>
      </c>
      <c r="K71" s="235">
        <f t="shared" si="19"/>
        <v>0</v>
      </c>
      <c r="L71" s="235">
        <f t="shared" si="19"/>
        <v>0</v>
      </c>
    </row>
    <row r="72" spans="1:12" ht="15" customHeight="1" x14ac:dyDescent="0.25">
      <c r="A72" s="6" t="s">
        <v>16</v>
      </c>
      <c r="B72" s="37" t="s">
        <v>11</v>
      </c>
      <c r="C72" s="37">
        <v>1400</v>
      </c>
      <c r="D72" s="37" t="s">
        <v>148</v>
      </c>
      <c r="E72" s="35">
        <v>9000000000</v>
      </c>
      <c r="F72" s="33"/>
      <c r="G72" s="33"/>
      <c r="H72" s="40">
        <f>H73</f>
        <v>587.1</v>
      </c>
      <c r="I72" s="235">
        <f t="shared" si="0"/>
        <v>3000</v>
      </c>
      <c r="J72" s="40">
        <f t="shared" si="19"/>
        <v>3000</v>
      </c>
      <c r="K72" s="40">
        <f t="shared" si="19"/>
        <v>0</v>
      </c>
      <c r="L72" s="40">
        <f t="shared" si="19"/>
        <v>0</v>
      </c>
    </row>
    <row r="73" spans="1:12" ht="30" x14ac:dyDescent="0.25">
      <c r="A73" s="6" t="s">
        <v>354</v>
      </c>
      <c r="B73" s="37" t="s">
        <v>11</v>
      </c>
      <c r="C73" s="37">
        <v>1400</v>
      </c>
      <c r="D73" s="37" t="s">
        <v>148</v>
      </c>
      <c r="E73" s="35">
        <v>9000090920</v>
      </c>
      <c r="F73" s="33"/>
      <c r="G73" s="33"/>
      <c r="H73" s="40">
        <f>H74</f>
        <v>587.1</v>
      </c>
      <c r="I73" s="235">
        <f t="shared" si="0"/>
        <v>3000</v>
      </c>
      <c r="J73" s="40">
        <f t="shared" si="19"/>
        <v>3000</v>
      </c>
      <c r="K73" s="40">
        <f t="shared" si="19"/>
        <v>0</v>
      </c>
      <c r="L73" s="40">
        <f t="shared" si="19"/>
        <v>0</v>
      </c>
    </row>
    <row r="74" spans="1:12" ht="15" customHeight="1" x14ac:dyDescent="0.25">
      <c r="A74" s="6" t="s">
        <v>27</v>
      </c>
      <c r="B74" s="37" t="s">
        <v>11</v>
      </c>
      <c r="C74" s="37">
        <v>1400</v>
      </c>
      <c r="D74" s="37" t="s">
        <v>148</v>
      </c>
      <c r="E74" s="35">
        <v>9000090920</v>
      </c>
      <c r="F74" s="35">
        <v>500</v>
      </c>
      <c r="G74" s="33"/>
      <c r="H74" s="40">
        <f>H75</f>
        <v>587.1</v>
      </c>
      <c r="I74" s="235">
        <f t="shared" si="0"/>
        <v>3000</v>
      </c>
      <c r="J74" s="40">
        <f t="shared" si="19"/>
        <v>3000</v>
      </c>
      <c r="K74" s="40">
        <f t="shared" si="19"/>
        <v>0</v>
      </c>
      <c r="L74" s="40">
        <f t="shared" si="19"/>
        <v>0</v>
      </c>
    </row>
    <row r="75" spans="1:12" ht="15" customHeight="1" x14ac:dyDescent="0.25">
      <c r="A75" s="6" t="s">
        <v>32</v>
      </c>
      <c r="B75" s="37" t="s">
        <v>11</v>
      </c>
      <c r="C75" s="37">
        <v>1400</v>
      </c>
      <c r="D75" s="37" t="s">
        <v>148</v>
      </c>
      <c r="E75" s="35">
        <v>9000090920</v>
      </c>
      <c r="F75" s="35">
        <v>510</v>
      </c>
      <c r="G75" s="33"/>
      <c r="H75" s="40">
        <f>H76</f>
        <v>587.1</v>
      </c>
      <c r="I75" s="235">
        <f t="shared" si="0"/>
        <v>3000</v>
      </c>
      <c r="J75" s="40">
        <f t="shared" si="19"/>
        <v>3000</v>
      </c>
      <c r="K75" s="40">
        <f t="shared" si="19"/>
        <v>0</v>
      </c>
      <c r="L75" s="40">
        <f t="shared" si="19"/>
        <v>0</v>
      </c>
    </row>
    <row r="76" spans="1:12" ht="15" customHeight="1" x14ac:dyDescent="0.25">
      <c r="A76" s="7" t="s">
        <v>8</v>
      </c>
      <c r="B76" s="37" t="s">
        <v>11</v>
      </c>
      <c r="C76" s="37">
        <v>1400</v>
      </c>
      <c r="D76" s="37" t="s">
        <v>148</v>
      </c>
      <c r="E76" s="35">
        <v>9000090920</v>
      </c>
      <c r="F76" s="35">
        <v>510</v>
      </c>
      <c r="G76" s="35">
        <v>1</v>
      </c>
      <c r="H76" s="40">
        <v>587.1</v>
      </c>
      <c r="I76" s="235">
        <f t="shared" si="0"/>
        <v>3000</v>
      </c>
      <c r="J76" s="40">
        <v>3000</v>
      </c>
      <c r="K76" s="40"/>
      <c r="L76" s="40"/>
    </row>
    <row r="77" spans="1:12" x14ac:dyDescent="0.25">
      <c r="A77" s="5" t="s">
        <v>34</v>
      </c>
      <c r="B77" s="93" t="s">
        <v>11</v>
      </c>
      <c r="C77" s="93">
        <v>1400</v>
      </c>
      <c r="D77" s="93">
        <v>1403</v>
      </c>
      <c r="E77" s="181"/>
      <c r="F77" s="181"/>
      <c r="G77" s="181"/>
      <c r="H77" s="235" t="e">
        <f>H78+#REF!+#REF!+H98</f>
        <v>#REF!</v>
      </c>
      <c r="I77" s="235">
        <f t="shared" si="0"/>
        <v>15349.43585</v>
      </c>
      <c r="J77" s="235">
        <f>J78</f>
        <v>15349.43585</v>
      </c>
      <c r="K77" s="235">
        <f>K78</f>
        <v>0</v>
      </c>
      <c r="L77" s="235">
        <f>L78</f>
        <v>0</v>
      </c>
    </row>
    <row r="78" spans="1:12" x14ac:dyDescent="0.25">
      <c r="A78" s="6" t="s">
        <v>16</v>
      </c>
      <c r="B78" s="37" t="s">
        <v>11</v>
      </c>
      <c r="C78" s="37">
        <v>1400</v>
      </c>
      <c r="D78" s="37">
        <v>1403</v>
      </c>
      <c r="E78" s="35">
        <v>9000000000</v>
      </c>
      <c r="F78" s="33"/>
      <c r="G78" s="33"/>
      <c r="H78" s="40">
        <f t="shared" ref="H78:L81" si="20">H79</f>
        <v>587.1</v>
      </c>
      <c r="I78" s="235">
        <f t="shared" si="0"/>
        <v>15349.43585</v>
      </c>
      <c r="J78" s="40">
        <f>J82+J86+J94</f>
        <v>15349.43585</v>
      </c>
      <c r="K78" s="40">
        <f>K82+K86+K90</f>
        <v>0</v>
      </c>
      <c r="L78" s="40">
        <f>L82+L86+L90</f>
        <v>0</v>
      </c>
    </row>
    <row r="79" spans="1:12" ht="30" x14ac:dyDescent="0.25">
      <c r="A79" s="29" t="s">
        <v>336</v>
      </c>
      <c r="B79" s="37" t="s">
        <v>11</v>
      </c>
      <c r="C79" s="37">
        <v>1400</v>
      </c>
      <c r="D79" s="37">
        <v>1403</v>
      </c>
      <c r="E79" s="35">
        <v>9000090930</v>
      </c>
      <c r="F79" s="33"/>
      <c r="G79" s="33"/>
      <c r="H79" s="40">
        <f t="shared" si="20"/>
        <v>587.1</v>
      </c>
      <c r="I79" s="302">
        <f t="shared" si="0"/>
        <v>15314.6</v>
      </c>
      <c r="J79" s="40">
        <f t="shared" si="20"/>
        <v>15314.6</v>
      </c>
      <c r="K79" s="40">
        <f t="shared" si="20"/>
        <v>0</v>
      </c>
      <c r="L79" s="40">
        <f t="shared" si="20"/>
        <v>0</v>
      </c>
    </row>
    <row r="80" spans="1:12" x14ac:dyDescent="0.25">
      <c r="A80" s="6" t="s">
        <v>27</v>
      </c>
      <c r="B80" s="37" t="s">
        <v>11</v>
      </c>
      <c r="C80" s="37">
        <v>1400</v>
      </c>
      <c r="D80" s="37">
        <v>1403</v>
      </c>
      <c r="E80" s="35">
        <v>9000090930</v>
      </c>
      <c r="F80" s="35">
        <v>500</v>
      </c>
      <c r="G80" s="33"/>
      <c r="H80" s="40">
        <f t="shared" si="20"/>
        <v>587.1</v>
      </c>
      <c r="I80" s="302">
        <f t="shared" si="0"/>
        <v>15314.6</v>
      </c>
      <c r="J80" s="40">
        <f t="shared" si="20"/>
        <v>15314.6</v>
      </c>
      <c r="K80" s="40">
        <f t="shared" si="20"/>
        <v>0</v>
      </c>
      <c r="L80" s="40">
        <f t="shared" si="20"/>
        <v>0</v>
      </c>
    </row>
    <row r="81" spans="1:14" x14ac:dyDescent="0.25">
      <c r="A81" s="6" t="s">
        <v>35</v>
      </c>
      <c r="B81" s="37" t="s">
        <v>11</v>
      </c>
      <c r="C81" s="37">
        <v>1400</v>
      </c>
      <c r="D81" s="37">
        <v>1403</v>
      </c>
      <c r="E81" s="35">
        <v>9000090930</v>
      </c>
      <c r="F81" s="35">
        <v>540</v>
      </c>
      <c r="G81" s="33"/>
      <c r="H81" s="40">
        <f t="shared" si="20"/>
        <v>587.1</v>
      </c>
      <c r="I81" s="302">
        <f t="shared" si="0"/>
        <v>15314.6</v>
      </c>
      <c r="J81" s="40">
        <f t="shared" si="20"/>
        <v>15314.6</v>
      </c>
      <c r="K81" s="40">
        <f t="shared" si="20"/>
        <v>0</v>
      </c>
      <c r="L81" s="40">
        <f t="shared" si="20"/>
        <v>0</v>
      </c>
    </row>
    <row r="82" spans="1:14" s="110" customFormat="1" x14ac:dyDescent="0.25">
      <c r="A82" s="166" t="s">
        <v>8</v>
      </c>
      <c r="B82" s="36" t="s">
        <v>11</v>
      </c>
      <c r="C82" s="36">
        <v>1400</v>
      </c>
      <c r="D82" s="36">
        <v>1403</v>
      </c>
      <c r="E82" s="33">
        <v>9000090930</v>
      </c>
      <c r="F82" s="33">
        <v>540</v>
      </c>
      <c r="G82" s="33">
        <v>1</v>
      </c>
      <c r="H82" s="108">
        <v>587.1</v>
      </c>
      <c r="I82" s="167">
        <f t="shared" si="0"/>
        <v>15314.6</v>
      </c>
      <c r="J82" s="108">
        <v>15314.6</v>
      </c>
      <c r="K82" s="108"/>
      <c r="L82" s="108"/>
      <c r="M82" s="109"/>
      <c r="N82" s="109"/>
    </row>
    <row r="83" spans="1:14" ht="30" hidden="1" x14ac:dyDescent="0.25">
      <c r="A83" s="23" t="s">
        <v>337</v>
      </c>
      <c r="B83" s="37" t="s">
        <v>11</v>
      </c>
      <c r="C83" s="37">
        <v>1400</v>
      </c>
      <c r="D83" s="37">
        <v>1403</v>
      </c>
      <c r="E83" s="35">
        <v>9000072650</v>
      </c>
      <c r="F83" s="35"/>
      <c r="G83" s="35"/>
      <c r="H83" s="40"/>
      <c r="I83" s="235">
        <f t="shared" si="0"/>
        <v>0</v>
      </c>
      <c r="J83" s="40">
        <f t="shared" ref="J83:L85" si="21">J84</f>
        <v>0</v>
      </c>
      <c r="K83" s="40">
        <f t="shared" si="21"/>
        <v>0</v>
      </c>
      <c r="L83" s="40">
        <f t="shared" si="21"/>
        <v>0</v>
      </c>
      <c r="M83" s="22"/>
      <c r="N83" s="22"/>
    </row>
    <row r="84" spans="1:14" hidden="1" x14ac:dyDescent="0.25">
      <c r="A84" s="29" t="s">
        <v>34</v>
      </c>
      <c r="B84" s="37" t="s">
        <v>11</v>
      </c>
      <c r="C84" s="37">
        <v>1400</v>
      </c>
      <c r="D84" s="37">
        <v>1403</v>
      </c>
      <c r="E84" s="35">
        <v>9000072650</v>
      </c>
      <c r="F84" s="35">
        <v>500</v>
      </c>
      <c r="G84" s="33"/>
      <c r="H84" s="40">
        <f>H85</f>
        <v>32867.300000000003</v>
      </c>
      <c r="I84" s="235">
        <f t="shared" si="0"/>
        <v>0</v>
      </c>
      <c r="J84" s="40">
        <f t="shared" si="21"/>
        <v>0</v>
      </c>
      <c r="K84" s="40">
        <f t="shared" si="21"/>
        <v>0</v>
      </c>
      <c r="L84" s="40">
        <f t="shared" si="21"/>
        <v>0</v>
      </c>
      <c r="M84" s="22"/>
      <c r="N84" s="22"/>
    </row>
    <row r="85" spans="1:14" hidden="1" x14ac:dyDescent="0.25">
      <c r="A85" s="6" t="s">
        <v>27</v>
      </c>
      <c r="B85" s="37" t="s">
        <v>11</v>
      </c>
      <c r="C85" s="37">
        <v>1400</v>
      </c>
      <c r="D85" s="37">
        <v>1403</v>
      </c>
      <c r="E85" s="35">
        <v>9000072650</v>
      </c>
      <c r="F85" s="35">
        <v>540</v>
      </c>
      <c r="G85" s="33"/>
      <c r="H85" s="40">
        <f>H86</f>
        <v>32867.300000000003</v>
      </c>
      <c r="I85" s="235">
        <f t="shared" si="0"/>
        <v>0</v>
      </c>
      <c r="J85" s="40">
        <f t="shared" si="21"/>
        <v>0</v>
      </c>
      <c r="K85" s="40">
        <f t="shared" si="21"/>
        <v>0</v>
      </c>
      <c r="L85" s="40">
        <f t="shared" si="21"/>
        <v>0</v>
      </c>
      <c r="M85" s="22"/>
      <c r="N85" s="22"/>
    </row>
    <row r="86" spans="1:14" hidden="1" x14ac:dyDescent="0.25">
      <c r="A86" s="7" t="s">
        <v>9</v>
      </c>
      <c r="B86" s="37" t="s">
        <v>11</v>
      </c>
      <c r="C86" s="37">
        <v>1400</v>
      </c>
      <c r="D86" s="37">
        <v>1403</v>
      </c>
      <c r="E86" s="35">
        <v>9000072650</v>
      </c>
      <c r="F86" s="35">
        <v>540</v>
      </c>
      <c r="G86" s="35">
        <v>2</v>
      </c>
      <c r="H86" s="40">
        <v>32867.300000000003</v>
      </c>
      <c r="I86" s="235">
        <f t="shared" si="0"/>
        <v>0</v>
      </c>
      <c r="J86" s="40"/>
      <c r="K86" s="40"/>
      <c r="L86" s="40"/>
      <c r="M86" s="20"/>
      <c r="N86" s="20"/>
    </row>
    <row r="87" spans="1:14" hidden="1" x14ac:dyDescent="0.25">
      <c r="A87" s="168" t="s">
        <v>430</v>
      </c>
      <c r="B87" s="37" t="s">
        <v>11</v>
      </c>
      <c r="C87" s="37">
        <v>1400</v>
      </c>
      <c r="D87" s="37">
        <v>1403</v>
      </c>
      <c r="E87" s="35" t="s">
        <v>431</v>
      </c>
      <c r="F87" s="33"/>
      <c r="G87" s="33"/>
      <c r="H87" s="40">
        <f t="shared" ref="H87:L89" si="22">H88</f>
        <v>587.1</v>
      </c>
      <c r="I87" s="235">
        <f>J87-K87</f>
        <v>0</v>
      </c>
      <c r="J87" s="40">
        <f t="shared" si="22"/>
        <v>0</v>
      </c>
      <c r="K87" s="40">
        <f t="shared" si="22"/>
        <v>0</v>
      </c>
      <c r="L87" s="40">
        <f t="shared" si="22"/>
        <v>0</v>
      </c>
    </row>
    <row r="88" spans="1:14" hidden="1" x14ac:dyDescent="0.25">
      <c r="A88" s="6" t="s">
        <v>27</v>
      </c>
      <c r="B88" s="37" t="s">
        <v>11</v>
      </c>
      <c r="C88" s="37">
        <v>1400</v>
      </c>
      <c r="D88" s="37">
        <v>1403</v>
      </c>
      <c r="E88" s="35" t="s">
        <v>431</v>
      </c>
      <c r="F88" s="35">
        <v>500</v>
      </c>
      <c r="G88" s="33"/>
      <c r="H88" s="40">
        <f t="shared" si="22"/>
        <v>587.1</v>
      </c>
      <c r="I88" s="235">
        <f>J88-K88</f>
        <v>0</v>
      </c>
      <c r="J88" s="40">
        <f t="shared" si="22"/>
        <v>0</v>
      </c>
      <c r="K88" s="40">
        <f t="shared" si="22"/>
        <v>0</v>
      </c>
      <c r="L88" s="40">
        <f t="shared" si="22"/>
        <v>0</v>
      </c>
    </row>
    <row r="89" spans="1:14" hidden="1" x14ac:dyDescent="0.25">
      <c r="A89" s="6" t="s">
        <v>435</v>
      </c>
      <c r="B89" s="37" t="s">
        <v>11</v>
      </c>
      <c r="C89" s="37">
        <v>1400</v>
      </c>
      <c r="D89" s="37">
        <v>1403</v>
      </c>
      <c r="E89" s="35" t="s">
        <v>431</v>
      </c>
      <c r="F89" s="35">
        <v>520</v>
      </c>
      <c r="G89" s="33"/>
      <c r="H89" s="40">
        <f t="shared" si="22"/>
        <v>587.1</v>
      </c>
      <c r="I89" s="235">
        <f>J89-K89</f>
        <v>0</v>
      </c>
      <c r="J89" s="40">
        <f t="shared" si="22"/>
        <v>0</v>
      </c>
      <c r="K89" s="40">
        <f t="shared" si="22"/>
        <v>0</v>
      </c>
      <c r="L89" s="40">
        <f t="shared" si="22"/>
        <v>0</v>
      </c>
    </row>
    <row r="90" spans="1:14" hidden="1" x14ac:dyDescent="0.25">
      <c r="A90" s="7" t="s">
        <v>9</v>
      </c>
      <c r="B90" s="37" t="s">
        <v>11</v>
      </c>
      <c r="C90" s="37">
        <v>1400</v>
      </c>
      <c r="D90" s="37">
        <v>1403</v>
      </c>
      <c r="E90" s="35" t="s">
        <v>431</v>
      </c>
      <c r="F90" s="35">
        <v>520</v>
      </c>
      <c r="G90" s="35">
        <v>2</v>
      </c>
      <c r="H90" s="40">
        <v>587.1</v>
      </c>
      <c r="I90" s="235">
        <f>J90-K90</f>
        <v>0</v>
      </c>
      <c r="J90" s="40"/>
      <c r="K90" s="40"/>
      <c r="L90" s="40"/>
    </row>
    <row r="91" spans="1:14" ht="30" x14ac:dyDescent="0.25">
      <c r="A91" s="29" t="s">
        <v>614</v>
      </c>
      <c r="B91" s="37" t="s">
        <v>11</v>
      </c>
      <c r="C91" s="37">
        <v>1400</v>
      </c>
      <c r="D91" s="37">
        <v>1403</v>
      </c>
      <c r="E91" s="35">
        <v>9000090950</v>
      </c>
      <c r="F91" s="33"/>
      <c r="G91" s="33"/>
      <c r="H91" s="40">
        <f t="shared" ref="H91:L93" si="23">H92</f>
        <v>587.1</v>
      </c>
      <c r="I91" s="323">
        <f t="shared" ref="I91:I94" si="24">J91-K91</f>
        <v>34.835850000000001</v>
      </c>
      <c r="J91" s="40">
        <f t="shared" si="23"/>
        <v>34.835850000000001</v>
      </c>
      <c r="K91" s="40">
        <f t="shared" si="23"/>
        <v>0</v>
      </c>
      <c r="L91" s="40">
        <f t="shared" si="23"/>
        <v>0</v>
      </c>
    </row>
    <row r="92" spans="1:14" x14ac:dyDescent="0.25">
      <c r="A92" s="6" t="s">
        <v>27</v>
      </c>
      <c r="B92" s="37" t="s">
        <v>11</v>
      </c>
      <c r="C92" s="37">
        <v>1400</v>
      </c>
      <c r="D92" s="37">
        <v>1403</v>
      </c>
      <c r="E92" s="35">
        <v>9000090950</v>
      </c>
      <c r="F92" s="35">
        <v>500</v>
      </c>
      <c r="G92" s="33"/>
      <c r="H92" s="40">
        <f t="shared" si="23"/>
        <v>587.1</v>
      </c>
      <c r="I92" s="323">
        <f t="shared" si="24"/>
        <v>34.835850000000001</v>
      </c>
      <c r="J92" s="40">
        <f t="shared" si="23"/>
        <v>34.835850000000001</v>
      </c>
      <c r="K92" s="40">
        <f t="shared" si="23"/>
        <v>0</v>
      </c>
      <c r="L92" s="40">
        <f t="shared" si="23"/>
        <v>0</v>
      </c>
    </row>
    <row r="93" spans="1:14" x14ac:dyDescent="0.25">
      <c r="A93" s="6" t="s">
        <v>35</v>
      </c>
      <c r="B93" s="37" t="s">
        <v>11</v>
      </c>
      <c r="C93" s="37">
        <v>1400</v>
      </c>
      <c r="D93" s="37">
        <v>1403</v>
      </c>
      <c r="E93" s="35">
        <v>9000090950</v>
      </c>
      <c r="F93" s="35">
        <v>540</v>
      </c>
      <c r="G93" s="33"/>
      <c r="H93" s="40">
        <f t="shared" si="23"/>
        <v>587.1</v>
      </c>
      <c r="I93" s="323">
        <f t="shared" si="24"/>
        <v>34.835850000000001</v>
      </c>
      <c r="J93" s="40">
        <f t="shared" si="23"/>
        <v>34.835850000000001</v>
      </c>
      <c r="K93" s="40">
        <f t="shared" si="23"/>
        <v>0</v>
      </c>
      <c r="L93" s="40">
        <f t="shared" si="23"/>
        <v>0</v>
      </c>
    </row>
    <row r="94" spans="1:14" s="110" customFormat="1" x14ac:dyDescent="0.25">
      <c r="A94" s="166" t="s">
        <v>8</v>
      </c>
      <c r="B94" s="36" t="s">
        <v>11</v>
      </c>
      <c r="C94" s="36">
        <v>1400</v>
      </c>
      <c r="D94" s="36">
        <v>1403</v>
      </c>
      <c r="E94" s="35">
        <v>9000090950</v>
      </c>
      <c r="F94" s="33">
        <v>540</v>
      </c>
      <c r="G94" s="33">
        <v>1</v>
      </c>
      <c r="H94" s="108">
        <v>587.1</v>
      </c>
      <c r="I94" s="324">
        <f t="shared" si="24"/>
        <v>34.835850000000001</v>
      </c>
      <c r="J94" s="108">
        <v>34.835850000000001</v>
      </c>
      <c r="K94" s="108"/>
      <c r="L94" s="108"/>
      <c r="M94" s="109"/>
      <c r="N94" s="109"/>
    </row>
    <row r="95" spans="1:14" ht="42.75" x14ac:dyDescent="0.25">
      <c r="A95" s="5" t="s">
        <v>38</v>
      </c>
      <c r="B95" s="93" t="s">
        <v>39</v>
      </c>
      <c r="C95" s="36"/>
      <c r="D95" s="36"/>
      <c r="E95" s="33"/>
      <c r="F95" s="33"/>
      <c r="G95" s="33"/>
      <c r="H95" s="235" t="e">
        <f>#REF!+H98+H297</f>
        <v>#REF!</v>
      </c>
      <c r="I95" s="235">
        <f t="shared" si="0"/>
        <v>20014.267209999962</v>
      </c>
      <c r="J95" s="235">
        <f>J98+J297+J338</f>
        <v>373408.18461999996</v>
      </c>
      <c r="K95" s="235">
        <f>K98+K297+K338</f>
        <v>353393.91740999999</v>
      </c>
      <c r="L95" s="235">
        <f>L98+L297+L338</f>
        <v>355463.96333</v>
      </c>
    </row>
    <row r="96" spans="1:14" x14ac:dyDescent="0.25">
      <c r="A96" s="5" t="s">
        <v>8</v>
      </c>
      <c r="B96" s="93">
        <v>1</v>
      </c>
      <c r="C96" s="36"/>
      <c r="D96" s="36"/>
      <c r="E96" s="33"/>
      <c r="F96" s="33"/>
      <c r="G96" s="33"/>
      <c r="H96" s="235" t="e">
        <f>H103+#REF!+#REF!+#REF!+H267+H270+H281+H284+H293+H296+#REF!+#REF!+H226+H273+H289+#REF!</f>
        <v>#REF!</v>
      </c>
      <c r="I96" s="235">
        <f t="shared" ref="I96:I125" si="25">J96-K96</f>
        <v>9524.470479999989</v>
      </c>
      <c r="J96" s="235">
        <f>J103+J112+J122+J137+J180+J194+J230+J240+J243+J246+J249+J252+J255+J258+J226+J267+J270+J273+J281+J284+J289+J293+J199+J202+J205+J208+J212+J215+J219+J143+J342+J261</f>
        <v>143678.27499999999</v>
      </c>
      <c r="K96" s="235">
        <f>K103+K112+K122+K137+K180+K194+K230+K240+K243+K246+K249+K252+K255+K258+K226+K267+K270+K273+K281+K284+K289+K293+K199+K202+K205+K208+K212+K215+K219+K143+K342</f>
        <v>134153.80452000001</v>
      </c>
      <c r="L96" s="235">
        <f>L103+L112+L122+L137+L180+L194+L230+L240+L243+L246+L249+L252+L255+L258+L226+L267+L270+L273+L281+L284+L289+L293+L199+L202+L205+L208+L212+L215+L219+L143+L342</f>
        <v>137150.42077999999</v>
      </c>
    </row>
    <row r="97" spans="1:19" x14ac:dyDescent="0.25">
      <c r="A97" s="5" t="s">
        <v>9</v>
      </c>
      <c r="B97" s="93">
        <v>2</v>
      </c>
      <c r="C97" s="36"/>
      <c r="D97" s="36"/>
      <c r="E97" s="33"/>
      <c r="F97" s="33"/>
      <c r="G97" s="33"/>
      <c r="H97" s="235" t="e">
        <f>#REF!+#REF!+#REF!+#REF!+#REF!+H303+H311+H315+#REF!+H327+#REF!+#REF!+#REF!+H329+#REF!+H307</f>
        <v>#REF!</v>
      </c>
      <c r="I97" s="235">
        <f t="shared" si="25"/>
        <v>10489.796729999973</v>
      </c>
      <c r="J97" s="235">
        <f>J106+J125+J128+J303+J311+J315+J319+J323+J327+J333+J336+J236+J134+J165+J117+J191+J169+J131+J140+J185+J277+J146+J155+J149+J109</f>
        <v>229729.90961999999</v>
      </c>
      <c r="K97" s="235">
        <f>K106+K125+K128+K303+K311+K315+K319+K323+K327+K333+K336+K236+K134+K165+K117+K191+K169+K131+K140+K185+K277+K149+K155+K146</f>
        <v>219240.11289000002</v>
      </c>
      <c r="L97" s="235">
        <f>L106+L125+L128+L303+L311+L315+L319+L323+L327+L333+L336+L236+L134+L165+L117+L191+L169+L131+L140+L185+L277+L146+L155+L149</f>
        <v>218313.54255000001</v>
      </c>
      <c r="O97" s="42"/>
    </row>
    <row r="98" spans="1:19" x14ac:dyDescent="0.25">
      <c r="A98" s="5" t="s">
        <v>42</v>
      </c>
      <c r="B98" s="93" t="s">
        <v>39</v>
      </c>
      <c r="C98" s="93" t="s">
        <v>43</v>
      </c>
      <c r="D98" s="36"/>
      <c r="E98" s="33"/>
      <c r="F98" s="33"/>
      <c r="G98" s="33"/>
      <c r="H98" s="235" t="e">
        <f>H99+H118+H220+H262</f>
        <v>#REF!</v>
      </c>
      <c r="I98" s="235">
        <f t="shared" si="25"/>
        <v>20614.267209999962</v>
      </c>
      <c r="J98" s="235">
        <f>J99+J118+J220+J262+J176</f>
        <v>363213.38461999997</v>
      </c>
      <c r="K98" s="235">
        <f>K99+K118+K220+K262+K176</f>
        <v>342599.11741000001</v>
      </c>
      <c r="L98" s="235">
        <f>L99+L118+L220+L262+L176</f>
        <v>344669.16333000001</v>
      </c>
    </row>
    <row r="99" spans="1:19" x14ac:dyDescent="0.25">
      <c r="A99" s="5" t="s">
        <v>44</v>
      </c>
      <c r="B99" s="93" t="s">
        <v>39</v>
      </c>
      <c r="C99" s="93" t="s">
        <v>43</v>
      </c>
      <c r="D99" s="38" t="s">
        <v>45</v>
      </c>
      <c r="E99" s="33"/>
      <c r="F99" s="33"/>
      <c r="G99" s="33"/>
      <c r="H99" s="235" t="e">
        <f>#REF!+H100+#REF!</f>
        <v>#REF!</v>
      </c>
      <c r="I99" s="235">
        <f t="shared" si="25"/>
        <v>63</v>
      </c>
      <c r="J99" s="235">
        <f>J100+J113</f>
        <v>75384</v>
      </c>
      <c r="K99" s="235">
        <f>K100+K113</f>
        <v>75321</v>
      </c>
      <c r="L99" s="235">
        <f>L100+L113</f>
        <v>75321</v>
      </c>
    </row>
    <row r="100" spans="1:19" ht="30" x14ac:dyDescent="0.25">
      <c r="A100" s="111" t="s">
        <v>546</v>
      </c>
      <c r="B100" s="37" t="s">
        <v>39</v>
      </c>
      <c r="C100" s="37" t="s">
        <v>43</v>
      </c>
      <c r="D100" s="36" t="s">
        <v>45</v>
      </c>
      <c r="E100" s="33">
        <v>5800000000</v>
      </c>
      <c r="F100" s="33"/>
      <c r="G100" s="33"/>
      <c r="H100" s="40" t="e">
        <f>#REF!+#REF!</f>
        <v>#REF!</v>
      </c>
      <c r="I100" s="235">
        <f t="shared" si="25"/>
        <v>63</v>
      </c>
      <c r="J100" s="40">
        <f>J101+J104+J110+J107</f>
        <v>75384</v>
      </c>
      <c r="K100" s="40">
        <f>K101+K104+K110</f>
        <v>75321</v>
      </c>
      <c r="L100" s="40">
        <f>L101+L104+L110</f>
        <v>75321</v>
      </c>
      <c r="R100" s="46"/>
      <c r="S100" s="46"/>
    </row>
    <row r="101" spans="1:19" ht="30" x14ac:dyDescent="0.25">
      <c r="A101" s="29" t="s">
        <v>370</v>
      </c>
      <c r="B101" s="37" t="s">
        <v>39</v>
      </c>
      <c r="C101" s="37" t="s">
        <v>43</v>
      </c>
      <c r="D101" s="37" t="s">
        <v>45</v>
      </c>
      <c r="E101" s="32">
        <v>5800190710</v>
      </c>
      <c r="F101" s="35">
        <v>600</v>
      </c>
      <c r="G101" s="33"/>
      <c r="H101" s="40">
        <f>H102</f>
        <v>14279.9</v>
      </c>
      <c r="I101" s="235">
        <f t="shared" si="25"/>
        <v>-2000</v>
      </c>
      <c r="J101" s="40">
        <f t="shared" ref="J101:L102" si="26">J102</f>
        <v>31000</v>
      </c>
      <c r="K101" s="40">
        <f t="shared" si="26"/>
        <v>33000</v>
      </c>
      <c r="L101" s="40">
        <f t="shared" si="26"/>
        <v>33000</v>
      </c>
    </row>
    <row r="102" spans="1:19" x14ac:dyDescent="0.25">
      <c r="A102" s="6" t="s">
        <v>47</v>
      </c>
      <c r="B102" s="37" t="s">
        <v>39</v>
      </c>
      <c r="C102" s="37" t="s">
        <v>43</v>
      </c>
      <c r="D102" s="37" t="s">
        <v>45</v>
      </c>
      <c r="E102" s="32">
        <v>5800190710</v>
      </c>
      <c r="F102" s="35">
        <v>610</v>
      </c>
      <c r="G102" s="33"/>
      <c r="H102" s="40">
        <f>H103</f>
        <v>14279.9</v>
      </c>
      <c r="I102" s="235">
        <f t="shared" si="25"/>
        <v>-2000</v>
      </c>
      <c r="J102" s="40">
        <f t="shared" si="26"/>
        <v>31000</v>
      </c>
      <c r="K102" s="40">
        <f t="shared" si="26"/>
        <v>33000</v>
      </c>
      <c r="L102" s="40">
        <f t="shared" si="26"/>
        <v>33000</v>
      </c>
    </row>
    <row r="103" spans="1:19" x14ac:dyDescent="0.25">
      <c r="A103" s="7" t="s">
        <v>8</v>
      </c>
      <c r="B103" s="37" t="s">
        <v>39</v>
      </c>
      <c r="C103" s="37" t="s">
        <v>43</v>
      </c>
      <c r="D103" s="37" t="s">
        <v>45</v>
      </c>
      <c r="E103" s="32">
        <v>5800190710</v>
      </c>
      <c r="F103" s="35">
        <v>610</v>
      </c>
      <c r="G103" s="35">
        <v>1</v>
      </c>
      <c r="H103" s="40">
        <v>14279.9</v>
      </c>
      <c r="I103" s="235">
        <f t="shared" si="25"/>
        <v>-2000</v>
      </c>
      <c r="J103" s="40">
        <v>31000</v>
      </c>
      <c r="K103" s="40">
        <v>33000</v>
      </c>
      <c r="L103" s="40">
        <v>33000</v>
      </c>
    </row>
    <row r="104" spans="1:19" ht="120" x14ac:dyDescent="0.25">
      <c r="A104" s="31" t="s">
        <v>382</v>
      </c>
      <c r="B104" s="37" t="s">
        <v>39</v>
      </c>
      <c r="C104" s="37" t="s">
        <v>43</v>
      </c>
      <c r="D104" s="37" t="s">
        <v>45</v>
      </c>
      <c r="E104" s="32">
        <v>5800171570</v>
      </c>
      <c r="F104" s="35">
        <v>600</v>
      </c>
      <c r="G104" s="33"/>
      <c r="H104" s="40">
        <f t="shared" ref="H104:L105" si="27">H105</f>
        <v>14279.9</v>
      </c>
      <c r="I104" s="302">
        <f t="shared" si="25"/>
        <v>2013</v>
      </c>
      <c r="J104" s="40">
        <f t="shared" si="27"/>
        <v>40834</v>
      </c>
      <c r="K104" s="40">
        <f t="shared" si="27"/>
        <v>38821</v>
      </c>
      <c r="L104" s="40">
        <f t="shared" si="27"/>
        <v>38821</v>
      </c>
    </row>
    <row r="105" spans="1:19" x14ac:dyDescent="0.25">
      <c r="A105" s="6" t="s">
        <v>47</v>
      </c>
      <c r="B105" s="37" t="s">
        <v>39</v>
      </c>
      <c r="C105" s="37" t="s">
        <v>43</v>
      </c>
      <c r="D105" s="37" t="s">
        <v>45</v>
      </c>
      <c r="E105" s="32">
        <v>5800171570</v>
      </c>
      <c r="F105" s="35">
        <v>610</v>
      </c>
      <c r="G105" s="33"/>
      <c r="H105" s="40">
        <f t="shared" si="27"/>
        <v>14279.9</v>
      </c>
      <c r="I105" s="235">
        <f t="shared" si="25"/>
        <v>2013</v>
      </c>
      <c r="J105" s="40">
        <f t="shared" si="27"/>
        <v>40834</v>
      </c>
      <c r="K105" s="40">
        <f t="shared" si="27"/>
        <v>38821</v>
      </c>
      <c r="L105" s="40">
        <f t="shared" si="27"/>
        <v>38821</v>
      </c>
    </row>
    <row r="106" spans="1:19" x14ac:dyDescent="0.25">
      <c r="A106" s="7" t="s">
        <v>9</v>
      </c>
      <c r="B106" s="37" t="s">
        <v>39</v>
      </c>
      <c r="C106" s="37" t="s">
        <v>43</v>
      </c>
      <c r="D106" s="37" t="s">
        <v>45</v>
      </c>
      <c r="E106" s="32">
        <v>5800171570</v>
      </c>
      <c r="F106" s="35">
        <v>610</v>
      </c>
      <c r="G106" s="35">
        <v>2</v>
      </c>
      <c r="H106" s="40">
        <v>14279.9</v>
      </c>
      <c r="I106" s="235">
        <f t="shared" si="25"/>
        <v>2013</v>
      </c>
      <c r="J106" s="40">
        <v>40834</v>
      </c>
      <c r="K106" s="40">
        <v>38821</v>
      </c>
      <c r="L106" s="40">
        <v>38821</v>
      </c>
    </row>
    <row r="107" spans="1:19" ht="60" customHeight="1" x14ac:dyDescent="0.25">
      <c r="A107" s="67" t="s">
        <v>506</v>
      </c>
      <c r="B107" s="37" t="s">
        <v>39</v>
      </c>
      <c r="C107" s="37" t="s">
        <v>43</v>
      </c>
      <c r="D107" s="37" t="s">
        <v>45</v>
      </c>
      <c r="E107" s="32">
        <v>5800171970</v>
      </c>
      <c r="F107" s="35"/>
      <c r="G107" s="35"/>
      <c r="H107" s="40"/>
      <c r="I107" s="235">
        <f t="shared" si="25"/>
        <v>50</v>
      </c>
      <c r="J107" s="40">
        <f t="shared" ref="J107:L108" si="28">J108</f>
        <v>50</v>
      </c>
      <c r="K107" s="40">
        <f>K109</f>
        <v>0</v>
      </c>
      <c r="L107" s="40">
        <f>L109</f>
        <v>0</v>
      </c>
    </row>
    <row r="108" spans="1:19" ht="15" customHeight="1" x14ac:dyDescent="0.25">
      <c r="A108" s="6" t="s">
        <v>47</v>
      </c>
      <c r="B108" s="37" t="s">
        <v>39</v>
      </c>
      <c r="C108" s="37" t="s">
        <v>43</v>
      </c>
      <c r="D108" s="36" t="s">
        <v>45</v>
      </c>
      <c r="E108" s="32">
        <v>5800171970</v>
      </c>
      <c r="F108" s="35">
        <v>610</v>
      </c>
      <c r="G108" s="33"/>
      <c r="H108" s="40">
        <f>H109</f>
        <v>14279.9</v>
      </c>
      <c r="I108" s="235">
        <f t="shared" si="25"/>
        <v>50</v>
      </c>
      <c r="J108" s="40">
        <f t="shared" si="28"/>
        <v>50</v>
      </c>
      <c r="K108" s="40">
        <f t="shared" si="28"/>
        <v>0</v>
      </c>
      <c r="L108" s="40">
        <f t="shared" si="28"/>
        <v>0</v>
      </c>
    </row>
    <row r="109" spans="1:19" ht="15" customHeight="1" x14ac:dyDescent="0.25">
      <c r="A109" s="7" t="s">
        <v>9</v>
      </c>
      <c r="B109" s="37" t="s">
        <v>39</v>
      </c>
      <c r="C109" s="37" t="s">
        <v>43</v>
      </c>
      <c r="D109" s="37" t="s">
        <v>45</v>
      </c>
      <c r="E109" s="32">
        <v>5800171970</v>
      </c>
      <c r="F109" s="35">
        <v>610</v>
      </c>
      <c r="G109" s="35">
        <v>2</v>
      </c>
      <c r="H109" s="40">
        <v>14279.9</v>
      </c>
      <c r="I109" s="235">
        <f t="shared" si="25"/>
        <v>50</v>
      </c>
      <c r="J109" s="40">
        <v>50</v>
      </c>
      <c r="K109" s="40"/>
      <c r="L109" s="40"/>
    </row>
    <row r="110" spans="1:19" ht="30" x14ac:dyDescent="0.25">
      <c r="A110" s="29" t="s">
        <v>371</v>
      </c>
      <c r="B110" s="37" t="s">
        <v>39</v>
      </c>
      <c r="C110" s="37" t="s">
        <v>43</v>
      </c>
      <c r="D110" s="37" t="s">
        <v>45</v>
      </c>
      <c r="E110" s="32">
        <v>5800290710</v>
      </c>
      <c r="F110" s="35"/>
      <c r="G110" s="35"/>
      <c r="H110" s="40"/>
      <c r="I110" s="235">
        <f t="shared" si="25"/>
        <v>0</v>
      </c>
      <c r="J110" s="40">
        <f t="shared" ref="J110:L111" si="29">J111</f>
        <v>3500</v>
      </c>
      <c r="K110" s="40">
        <f t="shared" si="29"/>
        <v>3500</v>
      </c>
      <c r="L110" s="40">
        <f t="shared" si="29"/>
        <v>3500</v>
      </c>
    </row>
    <row r="111" spans="1:19" x14ac:dyDescent="0.25">
      <c r="A111" s="6" t="s">
        <v>47</v>
      </c>
      <c r="B111" s="37" t="s">
        <v>39</v>
      </c>
      <c r="C111" s="37" t="s">
        <v>43</v>
      </c>
      <c r="D111" s="37" t="s">
        <v>45</v>
      </c>
      <c r="E111" s="32">
        <v>5800290710</v>
      </c>
      <c r="F111" s="35">
        <v>610</v>
      </c>
      <c r="G111" s="33"/>
      <c r="H111" s="40">
        <f>H112</f>
        <v>14279.9</v>
      </c>
      <c r="I111" s="235">
        <f t="shared" si="25"/>
        <v>0</v>
      </c>
      <c r="J111" s="40">
        <f t="shared" si="29"/>
        <v>3500</v>
      </c>
      <c r="K111" s="40">
        <f t="shared" si="29"/>
        <v>3500</v>
      </c>
      <c r="L111" s="40">
        <f t="shared" si="29"/>
        <v>3500</v>
      </c>
    </row>
    <row r="112" spans="1:19" x14ac:dyDescent="0.25">
      <c r="A112" s="7" t="s">
        <v>8</v>
      </c>
      <c r="B112" s="37" t="s">
        <v>39</v>
      </c>
      <c r="C112" s="37" t="s">
        <v>43</v>
      </c>
      <c r="D112" s="37" t="s">
        <v>45</v>
      </c>
      <c r="E112" s="32">
        <v>5800290710</v>
      </c>
      <c r="F112" s="35">
        <v>610</v>
      </c>
      <c r="G112" s="35">
        <v>1</v>
      </c>
      <c r="H112" s="40">
        <v>14279.9</v>
      </c>
      <c r="I112" s="235">
        <f t="shared" si="25"/>
        <v>0</v>
      </c>
      <c r="J112" s="40">
        <v>3500</v>
      </c>
      <c r="K112" s="40">
        <v>3500</v>
      </c>
      <c r="L112" s="40">
        <v>3500</v>
      </c>
    </row>
    <row r="113" spans="1:19" hidden="1" x14ac:dyDescent="0.25">
      <c r="A113" s="6" t="s">
        <v>16</v>
      </c>
      <c r="B113" s="37" t="s">
        <v>39</v>
      </c>
      <c r="C113" s="37" t="s">
        <v>43</v>
      </c>
      <c r="D113" s="37" t="s">
        <v>45</v>
      </c>
      <c r="E113" s="35">
        <v>9000000000</v>
      </c>
      <c r="F113" s="33"/>
      <c r="G113" s="33"/>
      <c r="H113" s="40">
        <f>H114</f>
        <v>0</v>
      </c>
      <c r="I113" s="235">
        <f t="shared" si="25"/>
        <v>0</v>
      </c>
      <c r="J113" s="40">
        <f t="shared" ref="J113:L116" si="30">J114</f>
        <v>0</v>
      </c>
      <c r="K113" s="40">
        <f t="shared" si="30"/>
        <v>0</v>
      </c>
      <c r="L113" s="40">
        <f t="shared" si="30"/>
        <v>0</v>
      </c>
    </row>
    <row r="114" spans="1:19" ht="30" hidden="1" x14ac:dyDescent="0.25">
      <c r="A114" s="23" t="s">
        <v>337</v>
      </c>
      <c r="B114" s="37" t="s">
        <v>39</v>
      </c>
      <c r="C114" s="37" t="s">
        <v>43</v>
      </c>
      <c r="D114" s="37" t="s">
        <v>45</v>
      </c>
      <c r="E114" s="35">
        <v>9000072650</v>
      </c>
      <c r="F114" s="35"/>
      <c r="G114" s="35"/>
      <c r="H114" s="40"/>
      <c r="I114" s="235">
        <f t="shared" si="25"/>
        <v>0</v>
      </c>
      <c r="J114" s="40">
        <f t="shared" si="30"/>
        <v>0</v>
      </c>
      <c r="K114" s="40">
        <f t="shared" si="30"/>
        <v>0</v>
      </c>
      <c r="L114" s="40">
        <f t="shared" si="30"/>
        <v>0</v>
      </c>
      <c r="M114" s="22"/>
      <c r="N114" s="22"/>
    </row>
    <row r="115" spans="1:19" ht="30" hidden="1" x14ac:dyDescent="0.25">
      <c r="A115" s="6" t="s">
        <v>46</v>
      </c>
      <c r="B115" s="37" t="s">
        <v>39</v>
      </c>
      <c r="C115" s="37" t="s">
        <v>43</v>
      </c>
      <c r="D115" s="37" t="s">
        <v>45</v>
      </c>
      <c r="E115" s="35">
        <v>9000072650</v>
      </c>
      <c r="F115" s="35">
        <v>600</v>
      </c>
      <c r="G115" s="33"/>
      <c r="H115" s="40">
        <f>H116</f>
        <v>32867.300000000003</v>
      </c>
      <c r="I115" s="235">
        <f t="shared" si="25"/>
        <v>0</v>
      </c>
      <c r="J115" s="40">
        <f t="shared" si="30"/>
        <v>0</v>
      </c>
      <c r="K115" s="40">
        <f t="shared" si="30"/>
        <v>0</v>
      </c>
      <c r="L115" s="40">
        <f t="shared" si="30"/>
        <v>0</v>
      </c>
      <c r="M115" s="22"/>
      <c r="N115" s="22"/>
    </row>
    <row r="116" spans="1:19" hidden="1" x14ac:dyDescent="0.25">
      <c r="A116" s="6" t="s">
        <v>47</v>
      </c>
      <c r="B116" s="37" t="s">
        <v>39</v>
      </c>
      <c r="C116" s="37" t="s">
        <v>43</v>
      </c>
      <c r="D116" s="37" t="s">
        <v>45</v>
      </c>
      <c r="E116" s="35">
        <v>9000072650</v>
      </c>
      <c r="F116" s="35">
        <v>610</v>
      </c>
      <c r="G116" s="33"/>
      <c r="H116" s="40">
        <f>H117</f>
        <v>32867.300000000003</v>
      </c>
      <c r="I116" s="235">
        <f t="shared" si="25"/>
        <v>0</v>
      </c>
      <c r="J116" s="40">
        <f t="shared" si="30"/>
        <v>0</v>
      </c>
      <c r="K116" s="40">
        <f t="shared" si="30"/>
        <v>0</v>
      </c>
      <c r="L116" s="40">
        <f t="shared" si="30"/>
        <v>0</v>
      </c>
      <c r="M116" s="22"/>
      <c r="N116" s="22"/>
    </row>
    <row r="117" spans="1:19" hidden="1" x14ac:dyDescent="0.25">
      <c r="A117" s="7" t="s">
        <v>9</v>
      </c>
      <c r="B117" s="37" t="s">
        <v>39</v>
      </c>
      <c r="C117" s="37" t="s">
        <v>43</v>
      </c>
      <c r="D117" s="37" t="s">
        <v>45</v>
      </c>
      <c r="E117" s="35">
        <v>9000072650</v>
      </c>
      <c r="F117" s="35">
        <v>610</v>
      </c>
      <c r="G117" s="35">
        <v>2</v>
      </c>
      <c r="H117" s="40">
        <v>32867.300000000003</v>
      </c>
      <c r="I117" s="235">
        <f t="shared" si="25"/>
        <v>0</v>
      </c>
      <c r="J117" s="40">
        <v>0</v>
      </c>
      <c r="K117" s="40">
        <v>0</v>
      </c>
      <c r="L117" s="40">
        <v>0</v>
      </c>
      <c r="M117" s="20"/>
      <c r="N117" s="20"/>
    </row>
    <row r="118" spans="1:19" x14ac:dyDescent="0.25">
      <c r="A118" s="5" t="s">
        <v>51</v>
      </c>
      <c r="B118" s="93" t="s">
        <v>39</v>
      </c>
      <c r="C118" s="93" t="s">
        <v>43</v>
      </c>
      <c r="D118" s="93" t="s">
        <v>48</v>
      </c>
      <c r="E118" s="181"/>
      <c r="F118" s="181"/>
      <c r="G118" s="181"/>
      <c r="H118" s="235" t="e">
        <f>#REF!+#REF!+#REF!</f>
        <v>#REF!</v>
      </c>
      <c r="I118" s="235">
        <f t="shared" si="25"/>
        <v>17029.267209999962</v>
      </c>
      <c r="J118" s="235">
        <f>J119+J161</f>
        <v>262717.38461999997</v>
      </c>
      <c r="K118" s="235">
        <f>K119+K161</f>
        <v>245688.11741000001</v>
      </c>
      <c r="L118" s="235">
        <f>L119+L161</f>
        <v>247758.16332999998</v>
      </c>
    </row>
    <row r="119" spans="1:19" ht="30" x14ac:dyDescent="0.25">
      <c r="A119" s="111" t="s">
        <v>546</v>
      </c>
      <c r="B119" s="37" t="s">
        <v>39</v>
      </c>
      <c r="C119" s="37" t="s">
        <v>43</v>
      </c>
      <c r="D119" s="36" t="s">
        <v>48</v>
      </c>
      <c r="E119" s="33">
        <v>5800000000</v>
      </c>
      <c r="F119" s="33"/>
      <c r="G119" s="33"/>
      <c r="H119" s="40" t="e">
        <f>#REF!+#REF!</f>
        <v>#REF!</v>
      </c>
      <c r="I119" s="235" t="e">
        <f>#REF!-#REF!</f>
        <v>#REF!</v>
      </c>
      <c r="J119" s="40">
        <f>J122+J125+J128+J134+J152+J137+J131+J140+J143+J146+J155+J149</f>
        <v>261767.38461999997</v>
      </c>
      <c r="K119" s="40">
        <f>K122+K125+K128+K134+K152+K137+K131+K140+K143+K146+K155+K149</f>
        <v>245688.11741000001</v>
      </c>
      <c r="L119" s="40">
        <f>L122+L125+L128+L134+L152+L137+L131+L140+L143+L146+L155+L149</f>
        <v>247758.16332999998</v>
      </c>
      <c r="R119" s="46"/>
      <c r="S119" s="46"/>
    </row>
    <row r="120" spans="1:19" ht="30" x14ac:dyDescent="0.25">
      <c r="A120" s="29" t="s">
        <v>370</v>
      </c>
      <c r="B120" s="37" t="s">
        <v>39</v>
      </c>
      <c r="C120" s="37" t="s">
        <v>43</v>
      </c>
      <c r="D120" s="36" t="s">
        <v>48</v>
      </c>
      <c r="E120" s="32">
        <v>5800190720</v>
      </c>
      <c r="F120" s="35">
        <v>600</v>
      </c>
      <c r="G120" s="33"/>
      <c r="H120" s="40">
        <f t="shared" ref="H120:L121" si="31">H121</f>
        <v>14279.9</v>
      </c>
      <c r="I120" s="235">
        <f t="shared" si="25"/>
        <v>8000</v>
      </c>
      <c r="J120" s="40">
        <f t="shared" si="31"/>
        <v>75000</v>
      </c>
      <c r="K120" s="40">
        <f t="shared" si="31"/>
        <v>67000</v>
      </c>
      <c r="L120" s="40">
        <f t="shared" si="31"/>
        <v>70000</v>
      </c>
    </row>
    <row r="121" spans="1:19" x14ac:dyDescent="0.25">
      <c r="A121" s="6" t="s">
        <v>47</v>
      </c>
      <c r="B121" s="37" t="s">
        <v>39</v>
      </c>
      <c r="C121" s="37" t="s">
        <v>43</v>
      </c>
      <c r="D121" s="37" t="s">
        <v>48</v>
      </c>
      <c r="E121" s="32">
        <v>5800190720</v>
      </c>
      <c r="F121" s="35">
        <v>610</v>
      </c>
      <c r="G121" s="33"/>
      <c r="H121" s="40">
        <f t="shared" si="31"/>
        <v>14279.9</v>
      </c>
      <c r="I121" s="235">
        <f t="shared" si="25"/>
        <v>8000</v>
      </c>
      <c r="J121" s="40">
        <f t="shared" si="31"/>
        <v>75000</v>
      </c>
      <c r="K121" s="40">
        <f t="shared" si="31"/>
        <v>67000</v>
      </c>
      <c r="L121" s="40">
        <f t="shared" si="31"/>
        <v>70000</v>
      </c>
    </row>
    <row r="122" spans="1:19" x14ac:dyDescent="0.25">
      <c r="A122" s="7" t="s">
        <v>8</v>
      </c>
      <c r="B122" s="37" t="s">
        <v>39</v>
      </c>
      <c r="C122" s="37" t="s">
        <v>43</v>
      </c>
      <c r="D122" s="36" t="s">
        <v>48</v>
      </c>
      <c r="E122" s="32">
        <v>5800190720</v>
      </c>
      <c r="F122" s="35">
        <v>610</v>
      </c>
      <c r="G122" s="35">
        <v>1</v>
      </c>
      <c r="H122" s="40">
        <v>14279.9</v>
      </c>
      <c r="I122" s="235">
        <f t="shared" si="25"/>
        <v>8000</v>
      </c>
      <c r="J122" s="40">
        <v>75000</v>
      </c>
      <c r="K122" s="40">
        <v>67000</v>
      </c>
      <c r="L122" s="40">
        <v>70000</v>
      </c>
    </row>
    <row r="123" spans="1:19" ht="120" x14ac:dyDescent="0.25">
      <c r="A123" s="31" t="s">
        <v>382</v>
      </c>
      <c r="B123" s="37" t="s">
        <v>39</v>
      </c>
      <c r="C123" s="37" t="s">
        <v>43</v>
      </c>
      <c r="D123" s="36" t="s">
        <v>48</v>
      </c>
      <c r="E123" s="32">
        <v>5800171570</v>
      </c>
      <c r="F123" s="35">
        <v>600</v>
      </c>
      <c r="G123" s="33"/>
      <c r="H123" s="40">
        <f t="shared" ref="H123:L124" si="32">H124</f>
        <v>14279.9</v>
      </c>
      <c r="I123" s="302">
        <f t="shared" si="25"/>
        <v>9959.2999999999884</v>
      </c>
      <c r="J123" s="40">
        <f t="shared" si="32"/>
        <v>145369.79999999999</v>
      </c>
      <c r="K123" s="40">
        <f t="shared" si="32"/>
        <v>135410.5</v>
      </c>
      <c r="L123" s="40">
        <f t="shared" si="32"/>
        <v>135410.5</v>
      </c>
    </row>
    <row r="124" spans="1:19" x14ac:dyDescent="0.25">
      <c r="A124" s="6" t="s">
        <v>47</v>
      </c>
      <c r="B124" s="37" t="s">
        <v>39</v>
      </c>
      <c r="C124" s="37" t="s">
        <v>43</v>
      </c>
      <c r="D124" s="37" t="s">
        <v>48</v>
      </c>
      <c r="E124" s="32">
        <v>5800171570</v>
      </c>
      <c r="F124" s="35">
        <v>610</v>
      </c>
      <c r="G124" s="33"/>
      <c r="H124" s="40">
        <f t="shared" si="32"/>
        <v>14279.9</v>
      </c>
      <c r="I124" s="302">
        <f t="shared" si="25"/>
        <v>9959.2999999999884</v>
      </c>
      <c r="J124" s="40">
        <f t="shared" si="32"/>
        <v>145369.79999999999</v>
      </c>
      <c r="K124" s="40">
        <f t="shared" si="32"/>
        <v>135410.5</v>
      </c>
      <c r="L124" s="40">
        <f t="shared" si="32"/>
        <v>135410.5</v>
      </c>
    </row>
    <row r="125" spans="1:19" x14ac:dyDescent="0.25">
      <c r="A125" s="7" t="s">
        <v>9</v>
      </c>
      <c r="B125" s="37" t="s">
        <v>39</v>
      </c>
      <c r="C125" s="37" t="s">
        <v>43</v>
      </c>
      <c r="D125" s="36" t="s">
        <v>48</v>
      </c>
      <c r="E125" s="32">
        <v>5800171570</v>
      </c>
      <c r="F125" s="35">
        <v>610</v>
      </c>
      <c r="G125" s="35">
        <v>2</v>
      </c>
      <c r="H125" s="40">
        <v>14279.9</v>
      </c>
      <c r="I125" s="302">
        <f t="shared" si="25"/>
        <v>9959.2999999999884</v>
      </c>
      <c r="J125" s="40">
        <v>145369.79999999999</v>
      </c>
      <c r="K125" s="40">
        <v>135410.5</v>
      </c>
      <c r="L125" s="40">
        <v>135410.5</v>
      </c>
    </row>
    <row r="126" spans="1:19" x14ac:dyDescent="0.25">
      <c r="A126" s="29" t="s">
        <v>445</v>
      </c>
      <c r="B126" s="37" t="s">
        <v>39</v>
      </c>
      <c r="C126" s="37" t="s">
        <v>43</v>
      </c>
      <c r="D126" s="37" t="s">
        <v>48</v>
      </c>
      <c r="E126" s="32">
        <v>5800171500</v>
      </c>
      <c r="F126" s="35">
        <v>600</v>
      </c>
      <c r="G126" s="33"/>
      <c r="H126" s="40">
        <f t="shared" ref="H126:L130" si="33">H127</f>
        <v>14279.9</v>
      </c>
      <c r="I126" s="279">
        <f t="shared" ref="I126:I137" si="34">J126-K126</f>
        <v>0</v>
      </c>
      <c r="J126" s="40">
        <f t="shared" si="33"/>
        <v>1991.4</v>
      </c>
      <c r="K126" s="40">
        <f t="shared" si="33"/>
        <v>1991.4</v>
      </c>
      <c r="L126" s="40">
        <f t="shared" si="33"/>
        <v>1991.4</v>
      </c>
    </row>
    <row r="127" spans="1:19" x14ac:dyDescent="0.25">
      <c r="A127" s="6" t="s">
        <v>47</v>
      </c>
      <c r="B127" s="37" t="s">
        <v>39</v>
      </c>
      <c r="C127" s="37" t="s">
        <v>43</v>
      </c>
      <c r="D127" s="36" t="s">
        <v>48</v>
      </c>
      <c r="E127" s="32">
        <v>5800171500</v>
      </c>
      <c r="F127" s="35">
        <v>610</v>
      </c>
      <c r="G127" s="33"/>
      <c r="H127" s="40">
        <f t="shared" si="33"/>
        <v>14279.9</v>
      </c>
      <c r="I127" s="279">
        <f t="shared" si="34"/>
        <v>0</v>
      </c>
      <c r="J127" s="40">
        <f t="shared" si="33"/>
        <v>1991.4</v>
      </c>
      <c r="K127" s="40">
        <f t="shared" si="33"/>
        <v>1991.4</v>
      </c>
      <c r="L127" s="40">
        <f t="shared" si="33"/>
        <v>1991.4</v>
      </c>
    </row>
    <row r="128" spans="1:19" x14ac:dyDescent="0.25">
      <c r="A128" s="7" t="s">
        <v>9</v>
      </c>
      <c r="B128" s="37" t="s">
        <v>39</v>
      </c>
      <c r="C128" s="37" t="s">
        <v>43</v>
      </c>
      <c r="D128" s="37" t="s">
        <v>48</v>
      </c>
      <c r="E128" s="32">
        <v>5800171500</v>
      </c>
      <c r="F128" s="35">
        <v>610</v>
      </c>
      <c r="G128" s="35">
        <v>2</v>
      </c>
      <c r="H128" s="40">
        <v>14279.9</v>
      </c>
      <c r="I128" s="279">
        <f t="shared" si="34"/>
        <v>0</v>
      </c>
      <c r="J128" s="40">
        <v>1991.4</v>
      </c>
      <c r="K128" s="40">
        <v>1991.4</v>
      </c>
      <c r="L128" s="40">
        <v>1991.4</v>
      </c>
    </row>
    <row r="129" spans="1:12" x14ac:dyDescent="0.25">
      <c r="A129" s="29" t="s">
        <v>445</v>
      </c>
      <c r="B129" s="37" t="s">
        <v>39</v>
      </c>
      <c r="C129" s="37" t="s">
        <v>43</v>
      </c>
      <c r="D129" s="37" t="s">
        <v>48</v>
      </c>
      <c r="E129" s="105" t="s">
        <v>518</v>
      </c>
      <c r="F129" s="35">
        <v>600</v>
      </c>
      <c r="G129" s="33"/>
      <c r="H129" s="40">
        <f t="shared" si="33"/>
        <v>14279.9</v>
      </c>
      <c r="I129" s="279">
        <f t="shared" ref="I129:I134" si="35">J129-K129</f>
        <v>313</v>
      </c>
      <c r="J129" s="40">
        <f t="shared" si="33"/>
        <v>19530</v>
      </c>
      <c r="K129" s="40">
        <f t="shared" si="33"/>
        <v>19217</v>
      </c>
      <c r="L129" s="40">
        <f t="shared" si="33"/>
        <v>18592</v>
      </c>
    </row>
    <row r="130" spans="1:12" x14ac:dyDescent="0.25">
      <c r="A130" s="6" t="s">
        <v>47</v>
      </c>
      <c r="B130" s="37" t="s">
        <v>39</v>
      </c>
      <c r="C130" s="37" t="s">
        <v>43</v>
      </c>
      <c r="D130" s="36" t="s">
        <v>48</v>
      </c>
      <c r="E130" s="105" t="s">
        <v>518</v>
      </c>
      <c r="F130" s="35">
        <v>610</v>
      </c>
      <c r="G130" s="33"/>
      <c r="H130" s="40">
        <f t="shared" si="33"/>
        <v>14279.9</v>
      </c>
      <c r="I130" s="279">
        <f t="shared" si="35"/>
        <v>313</v>
      </c>
      <c r="J130" s="40">
        <f t="shared" si="33"/>
        <v>19530</v>
      </c>
      <c r="K130" s="40">
        <f t="shared" si="33"/>
        <v>19217</v>
      </c>
      <c r="L130" s="40">
        <f t="shared" si="33"/>
        <v>18592</v>
      </c>
    </row>
    <row r="131" spans="1:12" x14ac:dyDescent="0.25">
      <c r="A131" s="7" t="s">
        <v>9</v>
      </c>
      <c r="B131" s="37" t="s">
        <v>39</v>
      </c>
      <c r="C131" s="37" t="s">
        <v>43</v>
      </c>
      <c r="D131" s="37" t="s">
        <v>48</v>
      </c>
      <c r="E131" s="105" t="s">
        <v>518</v>
      </c>
      <c r="F131" s="35">
        <v>610</v>
      </c>
      <c r="G131" s="35">
        <v>2</v>
      </c>
      <c r="H131" s="40">
        <v>14279.9</v>
      </c>
      <c r="I131" s="279">
        <f t="shared" si="35"/>
        <v>313</v>
      </c>
      <c r="J131" s="40">
        <v>19530</v>
      </c>
      <c r="K131" s="40">
        <v>19217</v>
      </c>
      <c r="L131" s="40">
        <v>18592</v>
      </c>
    </row>
    <row r="132" spans="1:12" ht="30" x14ac:dyDescent="0.25">
      <c r="A132" s="29" t="s">
        <v>412</v>
      </c>
      <c r="B132" s="37" t="s">
        <v>39</v>
      </c>
      <c r="C132" s="37" t="s">
        <v>43</v>
      </c>
      <c r="D132" s="37" t="s">
        <v>48</v>
      </c>
      <c r="E132" s="32" t="s">
        <v>387</v>
      </c>
      <c r="F132" s="35">
        <v>600</v>
      </c>
      <c r="G132" s="33"/>
      <c r="H132" s="40">
        <f t="shared" ref="H132:L133" si="36">H133</f>
        <v>14279.9</v>
      </c>
      <c r="I132" s="235">
        <f t="shared" si="35"/>
        <v>-1250</v>
      </c>
      <c r="J132" s="40">
        <f>J133+J136</f>
        <v>10347.799999999999</v>
      </c>
      <c r="K132" s="40">
        <f t="shared" ref="K132:L132" si="37">K133+K136</f>
        <v>11597.8</v>
      </c>
      <c r="L132" s="40">
        <f t="shared" si="37"/>
        <v>11597.8</v>
      </c>
    </row>
    <row r="133" spans="1:12" x14ac:dyDescent="0.25">
      <c r="A133" s="6" t="s">
        <v>47</v>
      </c>
      <c r="B133" s="37" t="s">
        <v>39</v>
      </c>
      <c r="C133" s="37" t="s">
        <v>43</v>
      </c>
      <c r="D133" s="36" t="s">
        <v>48</v>
      </c>
      <c r="E133" s="32" t="s">
        <v>387</v>
      </c>
      <c r="F133" s="35">
        <v>610</v>
      </c>
      <c r="G133" s="33"/>
      <c r="H133" s="40">
        <f t="shared" si="36"/>
        <v>14279.9</v>
      </c>
      <c r="I133" s="235">
        <f t="shared" si="35"/>
        <v>-1250</v>
      </c>
      <c r="J133" s="40">
        <f t="shared" si="36"/>
        <v>3847.8</v>
      </c>
      <c r="K133" s="40">
        <f t="shared" si="36"/>
        <v>5097.8</v>
      </c>
      <c r="L133" s="40">
        <f t="shared" si="36"/>
        <v>5097.8</v>
      </c>
    </row>
    <row r="134" spans="1:12" x14ac:dyDescent="0.25">
      <c r="A134" s="7" t="s">
        <v>9</v>
      </c>
      <c r="B134" s="37" t="s">
        <v>39</v>
      </c>
      <c r="C134" s="37" t="s">
        <v>43</v>
      </c>
      <c r="D134" s="37" t="s">
        <v>48</v>
      </c>
      <c r="E134" s="32" t="s">
        <v>387</v>
      </c>
      <c r="F134" s="35">
        <v>610</v>
      </c>
      <c r="G134" s="35">
        <v>2</v>
      </c>
      <c r="H134" s="40">
        <v>14279.9</v>
      </c>
      <c r="I134" s="235">
        <f t="shared" si="35"/>
        <v>-1250</v>
      </c>
      <c r="J134" s="40">
        <v>3847.8</v>
      </c>
      <c r="K134" s="40">
        <v>5097.8</v>
      </c>
      <c r="L134" s="40">
        <v>5097.8</v>
      </c>
    </row>
    <row r="135" spans="1:12" ht="30" hidden="1" x14ac:dyDescent="0.25">
      <c r="A135" s="29" t="s">
        <v>412</v>
      </c>
      <c r="B135" s="37" t="s">
        <v>39</v>
      </c>
      <c r="C135" s="37" t="s">
        <v>43</v>
      </c>
      <c r="D135" s="37" t="s">
        <v>48</v>
      </c>
      <c r="E135" s="32" t="s">
        <v>387</v>
      </c>
      <c r="F135" s="35">
        <v>600</v>
      </c>
      <c r="G135" s="33"/>
      <c r="H135" s="40">
        <f t="shared" ref="H135:L136" si="38">H136</f>
        <v>14279.9</v>
      </c>
      <c r="I135" s="235">
        <f t="shared" si="34"/>
        <v>0</v>
      </c>
      <c r="J135" s="40"/>
      <c r="K135" s="40"/>
      <c r="L135" s="40"/>
    </row>
    <row r="136" spans="1:12" x14ac:dyDescent="0.25">
      <c r="A136" s="6" t="s">
        <v>47</v>
      </c>
      <c r="B136" s="37" t="s">
        <v>39</v>
      </c>
      <c r="C136" s="37" t="s">
        <v>43</v>
      </c>
      <c r="D136" s="36" t="s">
        <v>48</v>
      </c>
      <c r="E136" s="32" t="s">
        <v>387</v>
      </c>
      <c r="F136" s="35">
        <v>610</v>
      </c>
      <c r="G136" s="33"/>
      <c r="H136" s="40">
        <f t="shared" si="38"/>
        <v>14279.9</v>
      </c>
      <c r="I136" s="235">
        <f t="shared" si="34"/>
        <v>0</v>
      </c>
      <c r="J136" s="40">
        <f t="shared" si="38"/>
        <v>6500</v>
      </c>
      <c r="K136" s="40">
        <f t="shared" si="38"/>
        <v>6500</v>
      </c>
      <c r="L136" s="40">
        <f t="shared" si="38"/>
        <v>6500</v>
      </c>
    </row>
    <row r="137" spans="1:12" x14ac:dyDescent="0.25">
      <c r="A137" s="7" t="s">
        <v>8</v>
      </c>
      <c r="B137" s="37" t="s">
        <v>39</v>
      </c>
      <c r="C137" s="37" t="s">
        <v>43</v>
      </c>
      <c r="D137" s="37" t="s">
        <v>48</v>
      </c>
      <c r="E137" s="32" t="s">
        <v>387</v>
      </c>
      <c r="F137" s="35">
        <v>610</v>
      </c>
      <c r="G137" s="35">
        <v>1</v>
      </c>
      <c r="H137" s="40">
        <v>14279.9</v>
      </c>
      <c r="I137" s="235">
        <f t="shared" si="34"/>
        <v>0</v>
      </c>
      <c r="J137" s="40">
        <v>6500</v>
      </c>
      <c r="K137" s="40">
        <v>6500</v>
      </c>
      <c r="L137" s="40">
        <v>6500</v>
      </c>
    </row>
    <row r="138" spans="1:12" ht="45" x14ac:dyDescent="0.25">
      <c r="A138" s="29" t="s">
        <v>411</v>
      </c>
      <c r="B138" s="37" t="s">
        <v>39</v>
      </c>
      <c r="C138" s="37" t="s">
        <v>43</v>
      </c>
      <c r="D138" s="37" t="s">
        <v>48</v>
      </c>
      <c r="E138" s="152" t="s">
        <v>409</v>
      </c>
      <c r="F138" s="35">
        <v>600</v>
      </c>
      <c r="G138" s="33"/>
      <c r="H138" s="40">
        <f t="shared" ref="H138:L139" si="39">H139</f>
        <v>14279.9</v>
      </c>
      <c r="I138" s="235">
        <f t="shared" ref="I138:I149" si="40">J138-K138</f>
        <v>247.04826999999932</v>
      </c>
      <c r="J138" s="40">
        <f>J139+J142</f>
        <v>6627.5003499999993</v>
      </c>
      <c r="K138" s="40">
        <f t="shared" ref="K138:L138" si="41">K139+K142</f>
        <v>6380.45208</v>
      </c>
      <c r="L138" s="40">
        <f t="shared" si="41"/>
        <v>6042.0780100000002</v>
      </c>
    </row>
    <row r="139" spans="1:12" x14ac:dyDescent="0.25">
      <c r="A139" s="6" t="s">
        <v>47</v>
      </c>
      <c r="B139" s="37" t="s">
        <v>39</v>
      </c>
      <c r="C139" s="37" t="s">
        <v>43</v>
      </c>
      <c r="D139" s="36" t="s">
        <v>48</v>
      </c>
      <c r="E139" s="152" t="s">
        <v>409</v>
      </c>
      <c r="F139" s="35">
        <v>610</v>
      </c>
      <c r="G139" s="33"/>
      <c r="H139" s="40">
        <f t="shared" si="39"/>
        <v>14279.9</v>
      </c>
      <c r="I139" s="235">
        <f t="shared" si="40"/>
        <v>244.57778999999937</v>
      </c>
      <c r="J139" s="40">
        <f t="shared" si="39"/>
        <v>6561.2253499999997</v>
      </c>
      <c r="K139" s="40">
        <f t="shared" si="39"/>
        <v>6316.6475600000003</v>
      </c>
      <c r="L139" s="40">
        <f t="shared" si="39"/>
        <v>5981.6572299999998</v>
      </c>
    </row>
    <row r="140" spans="1:12" x14ac:dyDescent="0.25">
      <c r="A140" s="7" t="s">
        <v>9</v>
      </c>
      <c r="B140" s="37" t="s">
        <v>39</v>
      </c>
      <c r="C140" s="37" t="s">
        <v>43</v>
      </c>
      <c r="D140" s="37" t="s">
        <v>48</v>
      </c>
      <c r="E140" s="152" t="s">
        <v>409</v>
      </c>
      <c r="F140" s="35">
        <v>610</v>
      </c>
      <c r="G140" s="35">
        <v>2</v>
      </c>
      <c r="H140" s="40">
        <v>14279.9</v>
      </c>
      <c r="I140" s="235">
        <f t="shared" si="40"/>
        <v>244.57778999999937</v>
      </c>
      <c r="J140" s="40">
        <v>6561.2253499999997</v>
      </c>
      <c r="K140" s="40">
        <v>6316.6475600000003</v>
      </c>
      <c r="L140" s="40">
        <v>5981.6572299999998</v>
      </c>
    </row>
    <row r="141" spans="1:12" ht="45" hidden="1" x14ac:dyDescent="0.25">
      <c r="A141" s="29" t="s">
        <v>411</v>
      </c>
      <c r="B141" s="37" t="s">
        <v>39</v>
      </c>
      <c r="C141" s="37" t="s">
        <v>43</v>
      </c>
      <c r="D141" s="37" t="s">
        <v>48</v>
      </c>
      <c r="E141" s="152" t="s">
        <v>409</v>
      </c>
      <c r="F141" s="35">
        <v>600</v>
      </c>
      <c r="G141" s="33"/>
      <c r="H141" s="40">
        <f t="shared" ref="H141:L142" si="42">H142</f>
        <v>14279.9</v>
      </c>
      <c r="I141" s="302">
        <f t="shared" si="40"/>
        <v>0</v>
      </c>
      <c r="J141" s="40"/>
      <c r="K141" s="40"/>
      <c r="L141" s="40"/>
    </row>
    <row r="142" spans="1:12" x14ac:dyDescent="0.25">
      <c r="A142" s="6" t="s">
        <v>47</v>
      </c>
      <c r="B142" s="37" t="s">
        <v>39</v>
      </c>
      <c r="C142" s="37" t="s">
        <v>43</v>
      </c>
      <c r="D142" s="36" t="s">
        <v>48</v>
      </c>
      <c r="E142" s="152" t="s">
        <v>409</v>
      </c>
      <c r="F142" s="35">
        <v>610</v>
      </c>
      <c r="G142" s="33"/>
      <c r="H142" s="40">
        <f t="shared" si="42"/>
        <v>14279.9</v>
      </c>
      <c r="I142" s="302">
        <f t="shared" si="40"/>
        <v>2.4704800000000091</v>
      </c>
      <c r="J142" s="40">
        <f t="shared" si="42"/>
        <v>66.275000000000006</v>
      </c>
      <c r="K142" s="40">
        <f t="shared" si="42"/>
        <v>63.804519999999997</v>
      </c>
      <c r="L142" s="40">
        <f t="shared" si="42"/>
        <v>60.420780000000001</v>
      </c>
    </row>
    <row r="143" spans="1:12" x14ac:dyDescent="0.25">
      <c r="A143" s="7" t="s">
        <v>8</v>
      </c>
      <c r="B143" s="37" t="s">
        <v>39</v>
      </c>
      <c r="C143" s="37" t="s">
        <v>43</v>
      </c>
      <c r="D143" s="37" t="s">
        <v>48</v>
      </c>
      <c r="E143" s="152" t="s">
        <v>409</v>
      </c>
      <c r="F143" s="35">
        <v>610</v>
      </c>
      <c r="G143" s="35">
        <v>1</v>
      </c>
      <c r="H143" s="40">
        <v>14279.9</v>
      </c>
      <c r="I143" s="302">
        <f t="shared" si="40"/>
        <v>2.4704800000000091</v>
      </c>
      <c r="J143" s="40">
        <v>66.275000000000006</v>
      </c>
      <c r="K143" s="40">
        <v>63.804519999999997</v>
      </c>
      <c r="L143" s="40">
        <v>60.420780000000001</v>
      </c>
    </row>
    <row r="144" spans="1:12" ht="60" customHeight="1" x14ac:dyDescent="0.25">
      <c r="A144" s="67" t="s">
        <v>506</v>
      </c>
      <c r="B144" s="37" t="s">
        <v>39</v>
      </c>
      <c r="C144" s="37" t="s">
        <v>43</v>
      </c>
      <c r="D144" s="37" t="s">
        <v>48</v>
      </c>
      <c r="E144" s="32">
        <v>5800171970</v>
      </c>
      <c r="F144" s="35"/>
      <c r="G144" s="35"/>
      <c r="H144" s="40"/>
      <c r="I144" s="235">
        <f t="shared" si="40"/>
        <v>-70</v>
      </c>
      <c r="J144" s="40">
        <f t="shared" ref="J144:L148" si="43">J145</f>
        <v>465.4</v>
      </c>
      <c r="K144" s="40">
        <f>K146</f>
        <v>535.4</v>
      </c>
      <c r="L144" s="40">
        <f>L146</f>
        <v>535.4</v>
      </c>
    </row>
    <row r="145" spans="1:12" ht="15" customHeight="1" x14ac:dyDescent="0.25">
      <c r="A145" s="6" t="s">
        <v>47</v>
      </c>
      <c r="B145" s="37" t="s">
        <v>39</v>
      </c>
      <c r="C145" s="37" t="s">
        <v>43</v>
      </c>
      <c r="D145" s="36" t="s">
        <v>48</v>
      </c>
      <c r="E145" s="32">
        <v>5800171970</v>
      </c>
      <c r="F145" s="35">
        <v>610</v>
      </c>
      <c r="G145" s="33"/>
      <c r="H145" s="40">
        <f>H146</f>
        <v>14279.9</v>
      </c>
      <c r="I145" s="235">
        <f t="shared" si="40"/>
        <v>-70</v>
      </c>
      <c r="J145" s="40">
        <f t="shared" si="43"/>
        <v>465.4</v>
      </c>
      <c r="K145" s="40">
        <f t="shared" si="43"/>
        <v>535.4</v>
      </c>
      <c r="L145" s="40">
        <f t="shared" si="43"/>
        <v>535.4</v>
      </c>
    </row>
    <row r="146" spans="1:12" ht="15" customHeight="1" x14ac:dyDescent="0.25">
      <c r="A146" s="7" t="s">
        <v>9</v>
      </c>
      <c r="B146" s="37" t="s">
        <v>39</v>
      </c>
      <c r="C146" s="37" t="s">
        <v>43</v>
      </c>
      <c r="D146" s="37" t="s">
        <v>48</v>
      </c>
      <c r="E146" s="32">
        <v>5800171970</v>
      </c>
      <c r="F146" s="35">
        <v>610</v>
      </c>
      <c r="G146" s="35">
        <v>2</v>
      </c>
      <c r="H146" s="40">
        <v>14279.9</v>
      </c>
      <c r="I146" s="235">
        <f t="shared" si="40"/>
        <v>-70</v>
      </c>
      <c r="J146" s="40">
        <v>465.4</v>
      </c>
      <c r="K146" s="40">
        <v>535.4</v>
      </c>
      <c r="L146" s="40">
        <v>535.4</v>
      </c>
    </row>
    <row r="147" spans="1:12" ht="49.5" customHeight="1" x14ac:dyDescent="0.25">
      <c r="A147" s="67" t="s">
        <v>508</v>
      </c>
      <c r="B147" s="37" t="s">
        <v>39</v>
      </c>
      <c r="C147" s="37" t="s">
        <v>43</v>
      </c>
      <c r="D147" s="37" t="s">
        <v>48</v>
      </c>
      <c r="E147" s="32" t="s">
        <v>520</v>
      </c>
      <c r="F147" s="35"/>
      <c r="G147" s="35"/>
      <c r="H147" s="40"/>
      <c r="I147" s="235">
        <f t="shared" si="40"/>
        <v>-859.68106000000012</v>
      </c>
      <c r="J147" s="40">
        <f t="shared" si="43"/>
        <v>1836.5642700000001</v>
      </c>
      <c r="K147" s="40">
        <f t="shared" si="43"/>
        <v>2696.2453300000002</v>
      </c>
      <c r="L147" s="40">
        <f t="shared" si="43"/>
        <v>2729.6653200000001</v>
      </c>
    </row>
    <row r="148" spans="1:12" ht="14.25" customHeight="1" x14ac:dyDescent="0.25">
      <c r="A148" s="6" t="s">
        <v>47</v>
      </c>
      <c r="B148" s="37" t="s">
        <v>39</v>
      </c>
      <c r="C148" s="37" t="s">
        <v>43</v>
      </c>
      <c r="D148" s="36" t="s">
        <v>48</v>
      </c>
      <c r="E148" s="32" t="s">
        <v>520</v>
      </c>
      <c r="F148" s="35">
        <v>610</v>
      </c>
      <c r="G148" s="33"/>
      <c r="H148" s="40">
        <f>H149</f>
        <v>14279.9</v>
      </c>
      <c r="I148" s="235">
        <f t="shared" si="40"/>
        <v>-859.68106000000012</v>
      </c>
      <c r="J148" s="40">
        <f t="shared" si="43"/>
        <v>1836.5642700000001</v>
      </c>
      <c r="K148" s="40">
        <f t="shared" si="43"/>
        <v>2696.2453300000002</v>
      </c>
      <c r="L148" s="40">
        <f t="shared" si="43"/>
        <v>2729.6653200000001</v>
      </c>
    </row>
    <row r="149" spans="1:12" ht="15" customHeight="1" x14ac:dyDescent="0.25">
      <c r="A149" s="7" t="s">
        <v>9</v>
      </c>
      <c r="B149" s="37" t="s">
        <v>39</v>
      </c>
      <c r="C149" s="37" t="s">
        <v>43</v>
      </c>
      <c r="D149" s="37" t="s">
        <v>48</v>
      </c>
      <c r="E149" s="32" t="s">
        <v>520</v>
      </c>
      <c r="F149" s="35">
        <v>610</v>
      </c>
      <c r="G149" s="35">
        <v>2</v>
      </c>
      <c r="H149" s="40">
        <v>14279.9</v>
      </c>
      <c r="I149" s="235">
        <f t="shared" si="40"/>
        <v>-859.68106000000012</v>
      </c>
      <c r="J149" s="40">
        <v>1836.5642700000001</v>
      </c>
      <c r="K149" s="40">
        <v>2696.2453300000002</v>
      </c>
      <c r="L149" s="40">
        <v>2729.6653200000001</v>
      </c>
    </row>
    <row r="150" spans="1:12" ht="47.25" hidden="1" customHeight="1" x14ac:dyDescent="0.25">
      <c r="A150" s="67" t="s">
        <v>437</v>
      </c>
      <c r="B150" s="37" t="s">
        <v>39</v>
      </c>
      <c r="C150" s="37" t="s">
        <v>43</v>
      </c>
      <c r="D150" s="36" t="s">
        <v>48</v>
      </c>
      <c r="E150" s="32" t="s">
        <v>388</v>
      </c>
      <c r="F150" s="35">
        <v>600</v>
      </c>
      <c r="G150" s="33"/>
      <c r="H150" s="40">
        <f t="shared" ref="H150:L151" si="44">H151</f>
        <v>14279.9</v>
      </c>
      <c r="I150" s="235">
        <f t="shared" ref="I150:I165" si="45">J150-K150</f>
        <v>0</v>
      </c>
      <c r="J150" s="40">
        <f t="shared" si="44"/>
        <v>0</v>
      </c>
      <c r="K150" s="40">
        <f t="shared" si="44"/>
        <v>0</v>
      </c>
      <c r="L150" s="40">
        <f t="shared" si="44"/>
        <v>0</v>
      </c>
    </row>
    <row r="151" spans="1:12" ht="15" hidden="1" customHeight="1" x14ac:dyDescent="0.25">
      <c r="A151" s="6" t="s">
        <v>47</v>
      </c>
      <c r="B151" s="37" t="s">
        <v>39</v>
      </c>
      <c r="C151" s="37" t="s">
        <v>43</v>
      </c>
      <c r="D151" s="37" t="s">
        <v>48</v>
      </c>
      <c r="E151" s="32" t="s">
        <v>388</v>
      </c>
      <c r="F151" s="35">
        <v>610</v>
      </c>
      <c r="G151" s="33"/>
      <c r="H151" s="40">
        <f t="shared" si="44"/>
        <v>14279.9</v>
      </c>
      <c r="I151" s="235">
        <f t="shared" si="45"/>
        <v>0</v>
      </c>
      <c r="J151" s="40">
        <f t="shared" si="44"/>
        <v>0</v>
      </c>
      <c r="K151" s="40">
        <f t="shared" si="44"/>
        <v>0</v>
      </c>
      <c r="L151" s="40">
        <f t="shared" si="44"/>
        <v>0</v>
      </c>
    </row>
    <row r="152" spans="1:12" ht="15" hidden="1" customHeight="1" x14ac:dyDescent="0.25">
      <c r="A152" s="7" t="s">
        <v>9</v>
      </c>
      <c r="B152" s="37" t="s">
        <v>39</v>
      </c>
      <c r="C152" s="37" t="s">
        <v>43</v>
      </c>
      <c r="D152" s="36" t="s">
        <v>48</v>
      </c>
      <c r="E152" s="32" t="s">
        <v>388</v>
      </c>
      <c r="F152" s="35">
        <v>610</v>
      </c>
      <c r="G152" s="35">
        <v>2</v>
      </c>
      <c r="H152" s="40">
        <v>14279.9</v>
      </c>
      <c r="I152" s="235">
        <f t="shared" si="45"/>
        <v>0</v>
      </c>
      <c r="J152" s="40"/>
      <c r="K152" s="40"/>
      <c r="L152" s="40"/>
    </row>
    <row r="153" spans="1:12" ht="60" customHeight="1" x14ac:dyDescent="0.25">
      <c r="A153" s="67" t="s">
        <v>509</v>
      </c>
      <c r="B153" s="37" t="s">
        <v>39</v>
      </c>
      <c r="C153" s="37" t="s">
        <v>43</v>
      </c>
      <c r="D153" s="37" t="s">
        <v>48</v>
      </c>
      <c r="E153" s="32" t="s">
        <v>519</v>
      </c>
      <c r="F153" s="35"/>
      <c r="G153" s="35"/>
      <c r="H153" s="40"/>
      <c r="I153" s="235">
        <f t="shared" si="45"/>
        <v>-260.40000000000009</v>
      </c>
      <c r="J153" s="40">
        <f t="shared" ref="J153:L157" si="46">J154</f>
        <v>598.91999999999996</v>
      </c>
      <c r="K153" s="40">
        <f t="shared" si="46"/>
        <v>859.32</v>
      </c>
      <c r="L153" s="40">
        <f t="shared" si="46"/>
        <v>859.32</v>
      </c>
    </row>
    <row r="154" spans="1:12" ht="15" customHeight="1" x14ac:dyDescent="0.25">
      <c r="A154" s="6" t="s">
        <v>47</v>
      </c>
      <c r="B154" s="37" t="s">
        <v>39</v>
      </c>
      <c r="C154" s="37" t="s">
        <v>43</v>
      </c>
      <c r="D154" s="36" t="s">
        <v>48</v>
      </c>
      <c r="E154" s="32" t="s">
        <v>519</v>
      </c>
      <c r="F154" s="35">
        <v>610</v>
      </c>
      <c r="G154" s="33"/>
      <c r="H154" s="40">
        <f>H155</f>
        <v>14279.9</v>
      </c>
      <c r="I154" s="235">
        <f t="shared" si="45"/>
        <v>-260.40000000000009</v>
      </c>
      <c r="J154" s="40">
        <f t="shared" si="46"/>
        <v>598.91999999999996</v>
      </c>
      <c r="K154" s="40">
        <f t="shared" si="46"/>
        <v>859.32</v>
      </c>
      <c r="L154" s="40">
        <f t="shared" si="46"/>
        <v>859.32</v>
      </c>
    </row>
    <row r="155" spans="1:12" ht="15" customHeight="1" x14ac:dyDescent="0.25">
      <c r="A155" s="7" t="s">
        <v>9</v>
      </c>
      <c r="B155" s="37" t="s">
        <v>39</v>
      </c>
      <c r="C155" s="37" t="s">
        <v>43</v>
      </c>
      <c r="D155" s="37" t="s">
        <v>48</v>
      </c>
      <c r="E155" s="32" t="s">
        <v>519</v>
      </c>
      <c r="F155" s="35">
        <v>610</v>
      </c>
      <c r="G155" s="35">
        <v>2</v>
      </c>
      <c r="H155" s="40">
        <v>14279.9</v>
      </c>
      <c r="I155" s="235">
        <f t="shared" si="45"/>
        <v>-260.40000000000009</v>
      </c>
      <c r="J155" s="40">
        <v>598.91999999999996</v>
      </c>
      <c r="K155" s="40">
        <v>859.32</v>
      </c>
      <c r="L155" s="40">
        <v>859.32</v>
      </c>
    </row>
    <row r="156" spans="1:12" ht="45" hidden="1" customHeight="1" x14ac:dyDescent="0.25">
      <c r="A156" s="67" t="s">
        <v>170</v>
      </c>
      <c r="B156" s="37" t="s">
        <v>39</v>
      </c>
      <c r="C156" s="37" t="s">
        <v>43</v>
      </c>
      <c r="D156" s="37" t="s">
        <v>48</v>
      </c>
      <c r="E156" s="32" t="s">
        <v>389</v>
      </c>
      <c r="F156" s="35"/>
      <c r="G156" s="35"/>
      <c r="H156" s="40"/>
      <c r="I156" s="235">
        <f t="shared" si="45"/>
        <v>0</v>
      </c>
      <c r="J156" s="40">
        <f t="shared" si="46"/>
        <v>0</v>
      </c>
      <c r="K156" s="40">
        <f t="shared" si="46"/>
        <v>0</v>
      </c>
      <c r="L156" s="40">
        <f t="shared" si="46"/>
        <v>0</v>
      </c>
    </row>
    <row r="157" spans="1:12" ht="15" hidden="1" customHeight="1" x14ac:dyDescent="0.25">
      <c r="A157" s="6" t="s">
        <v>47</v>
      </c>
      <c r="B157" s="37" t="s">
        <v>39</v>
      </c>
      <c r="C157" s="37" t="s">
        <v>43</v>
      </c>
      <c r="D157" s="36" t="s">
        <v>48</v>
      </c>
      <c r="E157" s="32" t="s">
        <v>389</v>
      </c>
      <c r="F157" s="35">
        <v>610</v>
      </c>
      <c r="G157" s="33"/>
      <c r="H157" s="40">
        <f>H158</f>
        <v>14279.9</v>
      </c>
      <c r="I157" s="235">
        <f t="shared" si="45"/>
        <v>0</v>
      </c>
      <c r="J157" s="40">
        <f t="shared" si="46"/>
        <v>0</v>
      </c>
      <c r="K157" s="40">
        <f t="shared" si="46"/>
        <v>0</v>
      </c>
      <c r="L157" s="40">
        <f t="shared" si="46"/>
        <v>0</v>
      </c>
    </row>
    <row r="158" spans="1:12" ht="15" hidden="1" customHeight="1" x14ac:dyDescent="0.25">
      <c r="A158" s="7" t="s">
        <v>9</v>
      </c>
      <c r="B158" s="37" t="s">
        <v>39</v>
      </c>
      <c r="C158" s="37" t="s">
        <v>43</v>
      </c>
      <c r="D158" s="37" t="s">
        <v>48</v>
      </c>
      <c r="E158" s="32" t="s">
        <v>389</v>
      </c>
      <c r="F158" s="35">
        <v>610</v>
      </c>
      <c r="G158" s="35">
        <v>2</v>
      </c>
      <c r="H158" s="40">
        <v>14279.9</v>
      </c>
      <c r="I158" s="235">
        <f t="shared" si="45"/>
        <v>0</v>
      </c>
      <c r="J158" s="40"/>
      <c r="K158" s="40"/>
      <c r="L158" s="40"/>
    </row>
    <row r="159" spans="1:12" ht="15" hidden="1" customHeight="1" x14ac:dyDescent="0.25">
      <c r="A159" s="6" t="s">
        <v>47</v>
      </c>
      <c r="B159" s="37" t="s">
        <v>39</v>
      </c>
      <c r="C159" s="37" t="s">
        <v>43</v>
      </c>
      <c r="D159" s="37" t="s">
        <v>48</v>
      </c>
      <c r="E159" s="32" t="s">
        <v>388</v>
      </c>
      <c r="F159" s="35">
        <v>610</v>
      </c>
      <c r="G159" s="33"/>
      <c r="H159" s="40">
        <f>H160</f>
        <v>14279.9</v>
      </c>
      <c r="I159" s="235">
        <f t="shared" si="45"/>
        <v>0</v>
      </c>
      <c r="J159" s="40">
        <f>J160</f>
        <v>0</v>
      </c>
      <c r="K159" s="40">
        <f>K160</f>
        <v>0</v>
      </c>
      <c r="L159" s="40">
        <f>L160</f>
        <v>0</v>
      </c>
    </row>
    <row r="160" spans="1:12" ht="15" hidden="1" customHeight="1" x14ac:dyDescent="0.25">
      <c r="A160" s="7" t="s">
        <v>8</v>
      </c>
      <c r="B160" s="37" t="s">
        <v>39</v>
      </c>
      <c r="C160" s="37" t="s">
        <v>43</v>
      </c>
      <c r="D160" s="36" t="s">
        <v>48</v>
      </c>
      <c r="E160" s="32" t="s">
        <v>388</v>
      </c>
      <c r="F160" s="35">
        <v>610</v>
      </c>
      <c r="G160" s="35">
        <v>1</v>
      </c>
      <c r="H160" s="40">
        <v>14279.9</v>
      </c>
      <c r="I160" s="235">
        <f t="shared" si="45"/>
        <v>0</v>
      </c>
      <c r="J160" s="40"/>
      <c r="K160" s="40"/>
      <c r="L160" s="40"/>
    </row>
    <row r="161" spans="1:14" x14ac:dyDescent="0.25">
      <c r="A161" s="6" t="s">
        <v>16</v>
      </c>
      <c r="B161" s="37" t="s">
        <v>39</v>
      </c>
      <c r="C161" s="37" t="s">
        <v>43</v>
      </c>
      <c r="D161" s="37" t="s">
        <v>48</v>
      </c>
      <c r="E161" s="35">
        <v>9000000000</v>
      </c>
      <c r="F161" s="33"/>
      <c r="G161" s="33"/>
      <c r="H161" s="40">
        <f>H162</f>
        <v>0</v>
      </c>
      <c r="I161" s="235">
        <f t="shared" si="45"/>
        <v>950</v>
      </c>
      <c r="J161" s="40">
        <f>J162+J172</f>
        <v>950</v>
      </c>
      <c r="K161" s="40">
        <f>K162+K172</f>
        <v>0</v>
      </c>
      <c r="L161" s="40">
        <f>L162+L172</f>
        <v>0</v>
      </c>
    </row>
    <row r="162" spans="1:14" ht="30" x14ac:dyDescent="0.25">
      <c r="A162" s="23" t="s">
        <v>337</v>
      </c>
      <c r="B162" s="37" t="s">
        <v>39</v>
      </c>
      <c r="C162" s="37" t="s">
        <v>43</v>
      </c>
      <c r="D162" s="36" t="s">
        <v>48</v>
      </c>
      <c r="E162" s="35">
        <v>9000072650</v>
      </c>
      <c r="F162" s="35"/>
      <c r="G162" s="35"/>
      <c r="H162" s="40"/>
      <c r="I162" s="235">
        <f t="shared" si="45"/>
        <v>950</v>
      </c>
      <c r="J162" s="40">
        <f t="shared" ref="J162:L166" si="47">J163</f>
        <v>950</v>
      </c>
      <c r="K162" s="40">
        <f t="shared" si="47"/>
        <v>0</v>
      </c>
      <c r="L162" s="40">
        <f t="shared" si="47"/>
        <v>0</v>
      </c>
      <c r="M162" s="22"/>
      <c r="N162" s="22"/>
    </row>
    <row r="163" spans="1:14" ht="30" x14ac:dyDescent="0.25">
      <c r="A163" s="6" t="s">
        <v>46</v>
      </c>
      <c r="B163" s="37" t="s">
        <v>39</v>
      </c>
      <c r="C163" s="37" t="s">
        <v>43</v>
      </c>
      <c r="D163" s="36" t="s">
        <v>48</v>
      </c>
      <c r="E163" s="35">
        <v>9000072650</v>
      </c>
      <c r="F163" s="35">
        <v>600</v>
      </c>
      <c r="G163" s="33"/>
      <c r="H163" s="40">
        <f>H164</f>
        <v>32867.300000000003</v>
      </c>
      <c r="I163" s="235">
        <f t="shared" si="45"/>
        <v>950</v>
      </c>
      <c r="J163" s="40">
        <f t="shared" si="47"/>
        <v>950</v>
      </c>
      <c r="K163" s="40">
        <f t="shared" si="47"/>
        <v>0</v>
      </c>
      <c r="L163" s="40">
        <f t="shared" si="47"/>
        <v>0</v>
      </c>
      <c r="M163" s="22"/>
      <c r="N163" s="22"/>
    </row>
    <row r="164" spans="1:14" x14ac:dyDescent="0.25">
      <c r="A164" s="6" t="s">
        <v>47</v>
      </c>
      <c r="B164" s="37" t="s">
        <v>39</v>
      </c>
      <c r="C164" s="37" t="s">
        <v>43</v>
      </c>
      <c r="D164" s="36" t="s">
        <v>48</v>
      </c>
      <c r="E164" s="35">
        <v>9000072650</v>
      </c>
      <c r="F164" s="35">
        <v>610</v>
      </c>
      <c r="G164" s="33"/>
      <c r="H164" s="40">
        <f>H165</f>
        <v>32867.300000000003</v>
      </c>
      <c r="I164" s="235">
        <f t="shared" si="45"/>
        <v>950</v>
      </c>
      <c r="J164" s="40">
        <f t="shared" si="47"/>
        <v>950</v>
      </c>
      <c r="K164" s="40">
        <f t="shared" si="47"/>
        <v>0</v>
      </c>
      <c r="L164" s="40">
        <f t="shared" si="47"/>
        <v>0</v>
      </c>
      <c r="M164" s="22"/>
      <c r="N164" s="22"/>
    </row>
    <row r="165" spans="1:14" x14ac:dyDescent="0.25">
      <c r="A165" s="7" t="s">
        <v>9</v>
      </c>
      <c r="B165" s="37" t="s">
        <v>39</v>
      </c>
      <c r="C165" s="37" t="s">
        <v>43</v>
      </c>
      <c r="D165" s="36" t="s">
        <v>48</v>
      </c>
      <c r="E165" s="35">
        <v>9000072650</v>
      </c>
      <c r="F165" s="35">
        <v>610</v>
      </c>
      <c r="G165" s="35">
        <v>2</v>
      </c>
      <c r="H165" s="40">
        <v>32867.300000000003</v>
      </c>
      <c r="I165" s="235">
        <f t="shared" si="45"/>
        <v>950</v>
      </c>
      <c r="J165" s="40">
        <v>950</v>
      </c>
      <c r="K165" s="40">
        <v>0</v>
      </c>
      <c r="L165" s="40">
        <v>0</v>
      </c>
      <c r="M165" s="20"/>
      <c r="N165" s="20"/>
    </row>
    <row r="166" spans="1:14" ht="45" hidden="1" customHeight="1" x14ac:dyDescent="0.25">
      <c r="A166" s="23" t="s">
        <v>301</v>
      </c>
      <c r="B166" s="37" t="s">
        <v>39</v>
      </c>
      <c r="C166" s="37" t="s">
        <v>43</v>
      </c>
      <c r="D166" s="36" t="s">
        <v>48</v>
      </c>
      <c r="E166" s="35" t="s">
        <v>318</v>
      </c>
      <c r="F166" s="35"/>
      <c r="G166" s="35"/>
      <c r="H166" s="40"/>
      <c r="I166" s="235">
        <f t="shared" ref="I166:I171" si="48">J166-K166</f>
        <v>0</v>
      </c>
      <c r="J166" s="40">
        <f t="shared" si="47"/>
        <v>0</v>
      </c>
      <c r="K166" s="40">
        <f t="shared" si="47"/>
        <v>0</v>
      </c>
      <c r="L166" s="40">
        <f t="shared" si="47"/>
        <v>0</v>
      </c>
      <c r="M166" s="22"/>
      <c r="N166" s="22"/>
    </row>
    <row r="167" spans="1:14" ht="30" hidden="1" customHeight="1" x14ac:dyDescent="0.25">
      <c r="A167" s="6" t="s">
        <v>46</v>
      </c>
      <c r="B167" s="37" t="s">
        <v>39</v>
      </c>
      <c r="C167" s="37" t="s">
        <v>43</v>
      </c>
      <c r="D167" s="36" t="s">
        <v>48</v>
      </c>
      <c r="E167" s="35" t="s">
        <v>318</v>
      </c>
      <c r="F167" s="35">
        <v>600</v>
      </c>
      <c r="G167" s="33"/>
      <c r="H167" s="40">
        <f>H170</f>
        <v>32867.300000000003</v>
      </c>
      <c r="I167" s="235">
        <f t="shared" si="48"/>
        <v>0</v>
      </c>
      <c r="J167" s="40">
        <f>J169+J171</f>
        <v>0</v>
      </c>
      <c r="K167" s="40">
        <f>K169+K171</f>
        <v>0</v>
      </c>
      <c r="L167" s="40">
        <f>L169+L171</f>
        <v>0</v>
      </c>
      <c r="M167" s="22"/>
      <c r="N167" s="22"/>
    </row>
    <row r="168" spans="1:14" ht="15" hidden="1" customHeight="1" x14ac:dyDescent="0.25">
      <c r="A168" s="6" t="s">
        <v>47</v>
      </c>
      <c r="B168" s="37" t="s">
        <v>39</v>
      </c>
      <c r="C168" s="37" t="s">
        <v>43</v>
      </c>
      <c r="D168" s="36" t="s">
        <v>48</v>
      </c>
      <c r="E168" s="35" t="s">
        <v>318</v>
      </c>
      <c r="F168" s="35">
        <v>610</v>
      </c>
      <c r="G168" s="33"/>
      <c r="H168" s="40">
        <f>H169</f>
        <v>32867.300000000003</v>
      </c>
      <c r="I168" s="235">
        <f>J168-K168</f>
        <v>0</v>
      </c>
      <c r="J168" s="40">
        <f>J169</f>
        <v>0</v>
      </c>
      <c r="K168" s="40">
        <f>K169</f>
        <v>0</v>
      </c>
      <c r="L168" s="40">
        <f>L169</f>
        <v>0</v>
      </c>
      <c r="M168" s="22"/>
      <c r="N168" s="22"/>
    </row>
    <row r="169" spans="1:14" ht="15" hidden="1" customHeight="1" x14ac:dyDescent="0.25">
      <c r="A169" s="7" t="s">
        <v>9</v>
      </c>
      <c r="B169" s="37" t="s">
        <v>39</v>
      </c>
      <c r="C169" s="37" t="s">
        <v>43</v>
      </c>
      <c r="D169" s="36" t="s">
        <v>48</v>
      </c>
      <c r="E169" s="35" t="s">
        <v>318</v>
      </c>
      <c r="F169" s="35">
        <v>610</v>
      </c>
      <c r="G169" s="35">
        <v>2</v>
      </c>
      <c r="H169" s="40">
        <v>32867.300000000003</v>
      </c>
      <c r="I169" s="235">
        <f>J169-K169</f>
        <v>0</v>
      </c>
      <c r="J169" s="40"/>
      <c r="K169" s="40"/>
      <c r="L169" s="40"/>
      <c r="M169" s="20"/>
      <c r="N169" s="20"/>
    </row>
    <row r="170" spans="1:14" ht="15" hidden="1" customHeight="1" x14ac:dyDescent="0.25">
      <c r="A170" s="6" t="s">
        <v>47</v>
      </c>
      <c r="B170" s="37" t="s">
        <v>39</v>
      </c>
      <c r="C170" s="37" t="s">
        <v>43</v>
      </c>
      <c r="D170" s="36" t="s">
        <v>48</v>
      </c>
      <c r="E170" s="35" t="s">
        <v>318</v>
      </c>
      <c r="F170" s="35">
        <v>610</v>
      </c>
      <c r="G170" s="33"/>
      <c r="H170" s="40">
        <f>H171</f>
        <v>32867.300000000003</v>
      </c>
      <c r="I170" s="235">
        <f t="shared" si="48"/>
        <v>0</v>
      </c>
      <c r="J170" s="40">
        <f>J171</f>
        <v>0</v>
      </c>
      <c r="K170" s="40">
        <f>K171</f>
        <v>0</v>
      </c>
      <c r="L170" s="40">
        <f>L171</f>
        <v>0</v>
      </c>
      <c r="M170" s="22"/>
      <c r="N170" s="22"/>
    </row>
    <row r="171" spans="1:14" ht="15" hidden="1" customHeight="1" x14ac:dyDescent="0.25">
      <c r="A171" s="7" t="s">
        <v>8</v>
      </c>
      <c r="B171" s="37" t="s">
        <v>39</v>
      </c>
      <c r="C171" s="37" t="s">
        <v>43</v>
      </c>
      <c r="D171" s="36" t="s">
        <v>48</v>
      </c>
      <c r="E171" s="35" t="s">
        <v>318</v>
      </c>
      <c r="F171" s="35">
        <v>610</v>
      </c>
      <c r="G171" s="35">
        <v>1</v>
      </c>
      <c r="H171" s="40">
        <v>32867.300000000003</v>
      </c>
      <c r="I171" s="235">
        <f t="shared" si="48"/>
        <v>0</v>
      </c>
      <c r="J171" s="40"/>
      <c r="K171" s="40"/>
      <c r="L171" s="40"/>
      <c r="M171" s="20"/>
      <c r="N171" s="20"/>
    </row>
    <row r="172" spans="1:14" ht="75" hidden="1" customHeight="1" x14ac:dyDescent="0.25">
      <c r="A172" s="23" t="s">
        <v>410</v>
      </c>
      <c r="B172" s="37" t="s">
        <v>39</v>
      </c>
      <c r="C172" s="37" t="s">
        <v>43</v>
      </c>
      <c r="D172" s="36" t="s">
        <v>48</v>
      </c>
      <c r="E172" s="35">
        <v>9000090770</v>
      </c>
      <c r="F172" s="35"/>
      <c r="G172" s="35"/>
      <c r="H172" s="40"/>
      <c r="I172" s="235">
        <f t="shared" ref="I172:I179" si="49">J172-K172</f>
        <v>0</v>
      </c>
      <c r="J172" s="40">
        <f t="shared" ref="J172:L174" si="50">J173</f>
        <v>0</v>
      </c>
      <c r="K172" s="40">
        <f t="shared" si="50"/>
        <v>0</v>
      </c>
      <c r="L172" s="40">
        <f t="shared" si="50"/>
        <v>0</v>
      </c>
      <c r="M172" s="22"/>
      <c r="N172" s="22"/>
    </row>
    <row r="173" spans="1:14" ht="30" hidden="1" customHeight="1" x14ac:dyDescent="0.25">
      <c r="A173" s="6" t="s">
        <v>46</v>
      </c>
      <c r="B173" s="37" t="s">
        <v>39</v>
      </c>
      <c r="C173" s="37" t="s">
        <v>43</v>
      </c>
      <c r="D173" s="36" t="s">
        <v>48</v>
      </c>
      <c r="E173" s="35">
        <v>9000090770</v>
      </c>
      <c r="F173" s="35">
        <v>600</v>
      </c>
      <c r="G173" s="33"/>
      <c r="H173" s="40">
        <f>H174</f>
        <v>32867.300000000003</v>
      </c>
      <c r="I173" s="235">
        <f t="shared" si="49"/>
        <v>0</v>
      </c>
      <c r="J173" s="40">
        <f t="shared" si="50"/>
        <v>0</v>
      </c>
      <c r="K173" s="40">
        <f t="shared" si="50"/>
        <v>0</v>
      </c>
      <c r="L173" s="40">
        <f t="shared" si="50"/>
        <v>0</v>
      </c>
      <c r="M173" s="22"/>
      <c r="N173" s="22"/>
    </row>
    <row r="174" spans="1:14" ht="15" hidden="1" customHeight="1" x14ac:dyDescent="0.25">
      <c r="A174" s="6" t="s">
        <v>47</v>
      </c>
      <c r="B174" s="37" t="s">
        <v>39</v>
      </c>
      <c r="C174" s="37" t="s">
        <v>43</v>
      </c>
      <c r="D174" s="36" t="s">
        <v>48</v>
      </c>
      <c r="E174" s="35">
        <v>9000090770</v>
      </c>
      <c r="F174" s="35">
        <v>610</v>
      </c>
      <c r="G174" s="33"/>
      <c r="H174" s="40">
        <f>H175</f>
        <v>32867.300000000003</v>
      </c>
      <c r="I174" s="235">
        <f t="shared" si="49"/>
        <v>0</v>
      </c>
      <c r="J174" s="40">
        <f t="shared" si="50"/>
        <v>0</v>
      </c>
      <c r="K174" s="40">
        <f t="shared" si="50"/>
        <v>0</v>
      </c>
      <c r="L174" s="40">
        <f t="shared" si="50"/>
        <v>0</v>
      </c>
      <c r="M174" s="22"/>
      <c r="N174" s="22"/>
    </row>
    <row r="175" spans="1:14" ht="15" hidden="1" customHeight="1" x14ac:dyDescent="0.25">
      <c r="A175" s="7" t="s">
        <v>8</v>
      </c>
      <c r="B175" s="37" t="s">
        <v>39</v>
      </c>
      <c r="C175" s="37" t="s">
        <v>43</v>
      </c>
      <c r="D175" s="36" t="s">
        <v>48</v>
      </c>
      <c r="E175" s="35">
        <v>9000090770</v>
      </c>
      <c r="F175" s="35">
        <v>610</v>
      </c>
      <c r="G175" s="35">
        <v>1</v>
      </c>
      <c r="H175" s="40">
        <v>32867.300000000003</v>
      </c>
      <c r="I175" s="235">
        <f t="shared" si="49"/>
        <v>0</v>
      </c>
      <c r="J175" s="40"/>
      <c r="K175" s="40"/>
      <c r="L175" s="40"/>
      <c r="M175" s="20"/>
      <c r="N175" s="20"/>
    </row>
    <row r="176" spans="1:14" x14ac:dyDescent="0.25">
      <c r="A176" s="5" t="s">
        <v>224</v>
      </c>
      <c r="B176" s="93" t="s">
        <v>39</v>
      </c>
      <c r="C176" s="93" t="s">
        <v>43</v>
      </c>
      <c r="D176" s="93" t="s">
        <v>225</v>
      </c>
      <c r="E176" s="181"/>
      <c r="F176" s="181"/>
      <c r="G176" s="181"/>
      <c r="H176" s="235" t="e">
        <f>#REF!+#REF!+#REF!</f>
        <v>#REF!</v>
      </c>
      <c r="I176" s="235">
        <f t="shared" si="49"/>
        <v>999</v>
      </c>
      <c r="J176" s="235">
        <f>J177+J181+J199+J202+J205+J208+J212+J215+J219</f>
        <v>5660</v>
      </c>
      <c r="K176" s="235">
        <f>K177+K181+K195</f>
        <v>4661</v>
      </c>
      <c r="L176" s="235">
        <f>L177+L181+L195</f>
        <v>4661</v>
      </c>
    </row>
    <row r="177" spans="1:19" ht="30" x14ac:dyDescent="0.25">
      <c r="A177" s="111" t="s">
        <v>546</v>
      </c>
      <c r="B177" s="37" t="s">
        <v>39</v>
      </c>
      <c r="C177" s="37" t="s">
        <v>43</v>
      </c>
      <c r="D177" s="36" t="s">
        <v>225</v>
      </c>
      <c r="E177" s="33">
        <v>5800000000</v>
      </c>
      <c r="F177" s="33"/>
      <c r="G177" s="33"/>
      <c r="H177" s="40" t="e">
        <f>#REF!+#REF!</f>
        <v>#REF!</v>
      </c>
      <c r="I177" s="235">
        <f t="shared" si="49"/>
        <v>1000</v>
      </c>
      <c r="J177" s="40">
        <f>J179+J192+J186</f>
        <v>5600</v>
      </c>
      <c r="K177" s="40">
        <f>K179+K192+K186</f>
        <v>4600</v>
      </c>
      <c r="L177" s="40">
        <f>L179+L192+L186</f>
        <v>4600</v>
      </c>
      <c r="R177" s="46"/>
      <c r="S177" s="46"/>
    </row>
    <row r="178" spans="1:19" ht="30" x14ac:dyDescent="0.25">
      <c r="A178" s="29" t="s">
        <v>370</v>
      </c>
      <c r="B178" s="37" t="s">
        <v>39</v>
      </c>
      <c r="C178" s="37" t="s">
        <v>43</v>
      </c>
      <c r="D178" s="36" t="s">
        <v>225</v>
      </c>
      <c r="E178" s="32">
        <v>5800190730</v>
      </c>
      <c r="F178" s="35">
        <v>600</v>
      </c>
      <c r="G178" s="33"/>
      <c r="H178" s="40">
        <f t="shared" ref="H178:L179" si="51">H179</f>
        <v>14279.9</v>
      </c>
      <c r="I178" s="235">
        <f t="shared" si="49"/>
        <v>1000</v>
      </c>
      <c r="J178" s="40">
        <f t="shared" si="51"/>
        <v>5600</v>
      </c>
      <c r="K178" s="40">
        <f t="shared" si="51"/>
        <v>4600</v>
      </c>
      <c r="L178" s="40">
        <f t="shared" si="51"/>
        <v>4600</v>
      </c>
    </row>
    <row r="179" spans="1:19" x14ac:dyDescent="0.25">
      <c r="A179" s="6" t="s">
        <v>47</v>
      </c>
      <c r="B179" s="37" t="s">
        <v>39</v>
      </c>
      <c r="C179" s="37" t="s">
        <v>43</v>
      </c>
      <c r="D179" s="37" t="s">
        <v>225</v>
      </c>
      <c r="E179" s="32">
        <v>5800190730</v>
      </c>
      <c r="F179" s="35">
        <v>610</v>
      </c>
      <c r="G179" s="33"/>
      <c r="H179" s="40">
        <f t="shared" si="51"/>
        <v>14279.9</v>
      </c>
      <c r="I179" s="235">
        <f t="shared" si="49"/>
        <v>1000</v>
      </c>
      <c r="J179" s="40">
        <f t="shared" si="51"/>
        <v>5600</v>
      </c>
      <c r="K179" s="40">
        <f t="shared" si="51"/>
        <v>4600</v>
      </c>
      <c r="L179" s="40">
        <f t="shared" si="51"/>
        <v>4600</v>
      </c>
    </row>
    <row r="180" spans="1:19" x14ac:dyDescent="0.25">
      <c r="A180" s="7" t="s">
        <v>8</v>
      </c>
      <c r="B180" s="37" t="s">
        <v>39</v>
      </c>
      <c r="C180" s="37" t="s">
        <v>43</v>
      </c>
      <c r="D180" s="36" t="s">
        <v>225</v>
      </c>
      <c r="E180" s="32">
        <v>5800190730</v>
      </c>
      <c r="F180" s="35">
        <v>610</v>
      </c>
      <c r="G180" s="35">
        <v>1</v>
      </c>
      <c r="H180" s="40">
        <v>14279.9</v>
      </c>
      <c r="I180" s="235">
        <f>J180-K180</f>
        <v>1000</v>
      </c>
      <c r="J180" s="40">
        <v>5600</v>
      </c>
      <c r="K180" s="40">
        <v>4600</v>
      </c>
      <c r="L180" s="40">
        <v>4600</v>
      </c>
    </row>
    <row r="181" spans="1:19" ht="15" hidden="1" customHeight="1" x14ac:dyDescent="0.25">
      <c r="A181" s="6" t="s">
        <v>16</v>
      </c>
      <c r="B181" s="37" t="s">
        <v>39</v>
      </c>
      <c r="C181" s="37" t="s">
        <v>43</v>
      </c>
      <c r="D181" s="37" t="s">
        <v>225</v>
      </c>
      <c r="E181" s="35">
        <v>9000000000</v>
      </c>
      <c r="F181" s="33"/>
      <c r="G181" s="33"/>
      <c r="H181" s="40">
        <f>H188</f>
        <v>0</v>
      </c>
      <c r="I181" s="235">
        <f t="shared" ref="I181:I187" si="52">J181-K181</f>
        <v>0</v>
      </c>
      <c r="J181" s="40">
        <v>0</v>
      </c>
      <c r="K181" s="40">
        <v>0</v>
      </c>
      <c r="L181" s="40">
        <v>0</v>
      </c>
    </row>
    <row r="182" spans="1:19" ht="45" hidden="1" customHeight="1" x14ac:dyDescent="0.25">
      <c r="A182" s="255" t="s">
        <v>403</v>
      </c>
      <c r="B182" s="37" t="s">
        <v>39</v>
      </c>
      <c r="C182" s="37" t="s">
        <v>43</v>
      </c>
      <c r="D182" s="36" t="s">
        <v>225</v>
      </c>
      <c r="E182" s="152">
        <v>5800590730</v>
      </c>
      <c r="F182" s="35"/>
      <c r="G182" s="35"/>
      <c r="H182" s="40"/>
      <c r="I182" s="235">
        <f t="shared" si="52"/>
        <v>0</v>
      </c>
      <c r="J182" s="40">
        <v>0</v>
      </c>
      <c r="K182" s="40">
        <v>0</v>
      </c>
      <c r="L182" s="40">
        <v>0</v>
      </c>
      <c r="M182" s="22"/>
      <c r="N182" s="22"/>
    </row>
    <row r="183" spans="1:19" ht="30" hidden="1" customHeight="1" x14ac:dyDescent="0.25">
      <c r="A183" s="6" t="s">
        <v>479</v>
      </c>
      <c r="B183" s="37" t="s">
        <v>39</v>
      </c>
      <c r="C183" s="37" t="s">
        <v>43</v>
      </c>
      <c r="D183" s="36" t="s">
        <v>225</v>
      </c>
      <c r="E183" s="152">
        <v>5800590730</v>
      </c>
      <c r="F183" s="35">
        <v>600</v>
      </c>
      <c r="G183" s="33"/>
      <c r="H183" s="40">
        <f>H184</f>
        <v>32867.300000000003</v>
      </c>
      <c r="I183" s="235">
        <f t="shared" si="52"/>
        <v>0</v>
      </c>
      <c r="J183" s="40">
        <f>J186</f>
        <v>0</v>
      </c>
      <c r="K183" s="40">
        <f>K186</f>
        <v>0</v>
      </c>
      <c r="L183" s="40">
        <f>L186</f>
        <v>0</v>
      </c>
      <c r="M183" s="22"/>
      <c r="N183" s="22"/>
    </row>
    <row r="184" spans="1:19" ht="15" hidden="1" customHeight="1" x14ac:dyDescent="0.25">
      <c r="A184" s="6" t="s">
        <v>47</v>
      </c>
      <c r="B184" s="37" t="s">
        <v>39</v>
      </c>
      <c r="C184" s="37" t="s">
        <v>43</v>
      </c>
      <c r="D184" s="36" t="s">
        <v>225</v>
      </c>
      <c r="E184" s="152" t="s">
        <v>404</v>
      </c>
      <c r="F184" s="35">
        <v>610</v>
      </c>
      <c r="G184" s="33"/>
      <c r="H184" s="40">
        <f>H185</f>
        <v>32867.300000000003</v>
      </c>
      <c r="I184" s="235">
        <f t="shared" si="52"/>
        <v>0</v>
      </c>
      <c r="J184" s="40">
        <f t="shared" ref="J184:L186" si="53">J185</f>
        <v>0</v>
      </c>
      <c r="K184" s="40">
        <f t="shared" si="53"/>
        <v>0</v>
      </c>
      <c r="L184" s="40">
        <f t="shared" si="53"/>
        <v>0</v>
      </c>
      <c r="M184" s="22"/>
      <c r="N184" s="22"/>
    </row>
    <row r="185" spans="1:19" ht="15" hidden="1" customHeight="1" x14ac:dyDescent="0.25">
      <c r="A185" s="7" t="s">
        <v>9</v>
      </c>
      <c r="B185" s="37" t="s">
        <v>39</v>
      </c>
      <c r="C185" s="37" t="s">
        <v>43</v>
      </c>
      <c r="D185" s="36" t="s">
        <v>225</v>
      </c>
      <c r="E185" s="152" t="s">
        <v>404</v>
      </c>
      <c r="F185" s="35">
        <v>610</v>
      </c>
      <c r="G185" s="35">
        <v>2</v>
      </c>
      <c r="H185" s="40">
        <v>32867.300000000003</v>
      </c>
      <c r="I185" s="235">
        <f t="shared" si="52"/>
        <v>0</v>
      </c>
      <c r="J185" s="40"/>
      <c r="K185" s="40"/>
      <c r="L185" s="40"/>
      <c r="M185" s="20"/>
      <c r="N185" s="20"/>
    </row>
    <row r="186" spans="1:19" ht="15" hidden="1" customHeight="1" x14ac:dyDescent="0.25">
      <c r="A186" s="6" t="s">
        <v>47</v>
      </c>
      <c r="B186" s="37" t="s">
        <v>39</v>
      </c>
      <c r="C186" s="37" t="s">
        <v>43</v>
      </c>
      <c r="D186" s="36" t="s">
        <v>225</v>
      </c>
      <c r="E186" s="152">
        <v>5800590730</v>
      </c>
      <c r="F186" s="35">
        <v>610</v>
      </c>
      <c r="G186" s="33"/>
      <c r="H186" s="40">
        <f>H187</f>
        <v>32867.300000000003</v>
      </c>
      <c r="I186" s="235">
        <f t="shared" si="52"/>
        <v>0</v>
      </c>
      <c r="J186" s="40">
        <f t="shared" si="53"/>
        <v>0</v>
      </c>
      <c r="K186" s="40">
        <f t="shared" si="53"/>
        <v>0</v>
      </c>
      <c r="L186" s="40">
        <f t="shared" si="53"/>
        <v>0</v>
      </c>
      <c r="M186" s="22"/>
      <c r="N186" s="22"/>
    </row>
    <row r="187" spans="1:19" ht="15" hidden="1" customHeight="1" x14ac:dyDescent="0.25">
      <c r="A187" s="7" t="s">
        <v>8</v>
      </c>
      <c r="B187" s="37" t="s">
        <v>39</v>
      </c>
      <c r="C187" s="37" t="s">
        <v>43</v>
      </c>
      <c r="D187" s="36" t="s">
        <v>225</v>
      </c>
      <c r="E187" s="152">
        <v>5800590730</v>
      </c>
      <c r="F187" s="35">
        <v>610</v>
      </c>
      <c r="G187" s="35">
        <v>1</v>
      </c>
      <c r="H187" s="40">
        <v>32867.300000000003</v>
      </c>
      <c r="I187" s="235">
        <f t="shared" si="52"/>
        <v>0</v>
      </c>
      <c r="J187" s="40">
        <v>0</v>
      </c>
      <c r="K187" s="40">
        <v>0</v>
      </c>
      <c r="L187" s="40">
        <v>0</v>
      </c>
      <c r="M187" s="20"/>
      <c r="N187" s="20"/>
    </row>
    <row r="188" spans="1:19" ht="45" hidden="1" customHeight="1" x14ac:dyDescent="0.25">
      <c r="A188" s="23" t="s">
        <v>338</v>
      </c>
      <c r="B188" s="37" t="s">
        <v>39</v>
      </c>
      <c r="C188" s="37" t="s">
        <v>43</v>
      </c>
      <c r="D188" s="36" t="s">
        <v>225</v>
      </c>
      <c r="E188" s="35">
        <v>9000072650</v>
      </c>
      <c r="F188" s="35"/>
      <c r="G188" s="35"/>
      <c r="H188" s="40"/>
      <c r="I188" s="235">
        <f t="shared" ref="I188:I194" si="54">J188-K188</f>
        <v>0</v>
      </c>
      <c r="J188" s="40">
        <f t="shared" ref="J188:L190" si="55">J189</f>
        <v>0</v>
      </c>
      <c r="K188" s="40">
        <f t="shared" si="55"/>
        <v>0</v>
      </c>
      <c r="L188" s="40">
        <f t="shared" si="55"/>
        <v>0</v>
      </c>
      <c r="M188" s="22"/>
      <c r="N188" s="22"/>
    </row>
    <row r="189" spans="1:19" ht="30" hidden="1" customHeight="1" x14ac:dyDescent="0.25">
      <c r="A189" s="6" t="s">
        <v>46</v>
      </c>
      <c r="B189" s="37" t="s">
        <v>39</v>
      </c>
      <c r="C189" s="37" t="s">
        <v>43</v>
      </c>
      <c r="D189" s="36" t="s">
        <v>225</v>
      </c>
      <c r="E189" s="35">
        <v>9000072650</v>
      </c>
      <c r="F189" s="35">
        <v>600</v>
      </c>
      <c r="G189" s="33"/>
      <c r="H189" s="40">
        <f>H190</f>
        <v>32867.300000000003</v>
      </c>
      <c r="I189" s="235">
        <f t="shared" si="54"/>
        <v>0</v>
      </c>
      <c r="J189" s="40">
        <f t="shared" si="55"/>
        <v>0</v>
      </c>
      <c r="K189" s="40">
        <f t="shared" si="55"/>
        <v>0</v>
      </c>
      <c r="L189" s="40">
        <f t="shared" si="55"/>
        <v>0</v>
      </c>
      <c r="M189" s="22"/>
      <c r="N189" s="22"/>
    </row>
    <row r="190" spans="1:19" ht="15" hidden="1" customHeight="1" x14ac:dyDescent="0.25">
      <c r="A190" s="6" t="s">
        <v>47</v>
      </c>
      <c r="B190" s="37" t="s">
        <v>39</v>
      </c>
      <c r="C190" s="37" t="s">
        <v>43</v>
      </c>
      <c r="D190" s="36" t="s">
        <v>225</v>
      </c>
      <c r="E190" s="35">
        <v>9000072650</v>
      </c>
      <c r="F190" s="35">
        <v>610</v>
      </c>
      <c r="G190" s="33"/>
      <c r="H190" s="40">
        <f>H191</f>
        <v>32867.300000000003</v>
      </c>
      <c r="I190" s="235">
        <f t="shared" si="54"/>
        <v>0</v>
      </c>
      <c r="J190" s="40">
        <f t="shared" si="55"/>
        <v>0</v>
      </c>
      <c r="K190" s="40">
        <f t="shared" si="55"/>
        <v>0</v>
      </c>
      <c r="L190" s="40">
        <f t="shared" si="55"/>
        <v>0</v>
      </c>
      <c r="M190" s="22"/>
      <c r="N190" s="22"/>
    </row>
    <row r="191" spans="1:19" ht="15" hidden="1" customHeight="1" x14ac:dyDescent="0.25">
      <c r="A191" s="7" t="s">
        <v>9</v>
      </c>
      <c r="B191" s="37" t="s">
        <v>39</v>
      </c>
      <c r="C191" s="37" t="s">
        <v>43</v>
      </c>
      <c r="D191" s="36" t="s">
        <v>225</v>
      </c>
      <c r="E191" s="35">
        <v>9000072650</v>
      </c>
      <c r="F191" s="35">
        <v>610</v>
      </c>
      <c r="G191" s="35">
        <v>2</v>
      </c>
      <c r="H191" s="40">
        <v>32867.300000000003</v>
      </c>
      <c r="I191" s="235">
        <f t="shared" si="54"/>
        <v>0</v>
      </c>
      <c r="J191" s="40"/>
      <c r="K191" s="40"/>
      <c r="L191" s="40"/>
      <c r="M191" s="20"/>
      <c r="N191" s="20"/>
    </row>
    <row r="192" spans="1:19" ht="45" hidden="1" x14ac:dyDescent="0.25">
      <c r="A192" s="29" t="s">
        <v>436</v>
      </c>
      <c r="B192" s="37" t="s">
        <v>39</v>
      </c>
      <c r="C192" s="37" t="s">
        <v>43</v>
      </c>
      <c r="D192" s="36" t="s">
        <v>225</v>
      </c>
      <c r="E192" s="32">
        <v>5800490730</v>
      </c>
      <c r="F192" s="35"/>
      <c r="G192" s="33"/>
      <c r="H192" s="40">
        <f>H193</f>
        <v>14279.9</v>
      </c>
      <c r="I192" s="235">
        <f t="shared" si="54"/>
        <v>0</v>
      </c>
      <c r="J192" s="40">
        <f>J194</f>
        <v>0</v>
      </c>
      <c r="K192" s="40">
        <f>K194</f>
        <v>0</v>
      </c>
      <c r="L192" s="40">
        <f>L194</f>
        <v>0</v>
      </c>
    </row>
    <row r="193" spans="1:12" hidden="1" x14ac:dyDescent="0.25">
      <c r="A193" s="6" t="s">
        <v>47</v>
      </c>
      <c r="B193" s="37" t="s">
        <v>39</v>
      </c>
      <c r="C193" s="37" t="s">
        <v>43</v>
      </c>
      <c r="D193" s="37" t="s">
        <v>225</v>
      </c>
      <c r="E193" s="32">
        <v>5800490730</v>
      </c>
      <c r="F193" s="35">
        <v>610</v>
      </c>
      <c r="G193" s="33"/>
      <c r="H193" s="40">
        <f>H229</f>
        <v>14279.9</v>
      </c>
      <c r="I193" s="235">
        <f t="shared" si="54"/>
        <v>0</v>
      </c>
      <c r="J193" s="40">
        <f>J194</f>
        <v>0</v>
      </c>
      <c r="K193" s="40">
        <f>K194</f>
        <v>0</v>
      </c>
      <c r="L193" s="40">
        <f>L194</f>
        <v>0</v>
      </c>
    </row>
    <row r="194" spans="1:12" hidden="1" x14ac:dyDescent="0.25">
      <c r="A194" s="7" t="s">
        <v>8</v>
      </c>
      <c r="B194" s="37" t="s">
        <v>39</v>
      </c>
      <c r="C194" s="37" t="s">
        <v>43</v>
      </c>
      <c r="D194" s="36" t="s">
        <v>225</v>
      </c>
      <c r="E194" s="32">
        <v>5800490730</v>
      </c>
      <c r="F194" s="35">
        <v>610</v>
      </c>
      <c r="G194" s="35">
        <v>1</v>
      </c>
      <c r="H194" s="40">
        <v>14279.9</v>
      </c>
      <c r="I194" s="235">
        <f t="shared" si="54"/>
        <v>0</v>
      </c>
      <c r="J194" s="40"/>
      <c r="K194" s="40"/>
      <c r="L194" s="40"/>
    </row>
    <row r="195" spans="1:12" ht="30" x14ac:dyDescent="0.25">
      <c r="A195" s="6" t="s">
        <v>480</v>
      </c>
      <c r="B195" s="37" t="s">
        <v>39</v>
      </c>
      <c r="C195" s="37" t="s">
        <v>43</v>
      </c>
      <c r="D195" s="36" t="s">
        <v>225</v>
      </c>
      <c r="E195" s="32">
        <v>6500000000</v>
      </c>
      <c r="F195" s="35"/>
      <c r="G195" s="35"/>
      <c r="H195" s="40"/>
      <c r="I195" s="235"/>
      <c r="J195" s="40">
        <f>J196+J209+J216</f>
        <v>60</v>
      </c>
      <c r="K195" s="40">
        <f>K196+K209+K216</f>
        <v>61</v>
      </c>
      <c r="L195" s="40">
        <f>L196+L209+L216</f>
        <v>61</v>
      </c>
    </row>
    <row r="196" spans="1:12" ht="30" x14ac:dyDescent="0.25">
      <c r="A196" s="6" t="s">
        <v>481</v>
      </c>
      <c r="B196" s="37" t="s">
        <v>39</v>
      </c>
      <c r="C196" s="37" t="s">
        <v>43</v>
      </c>
      <c r="D196" s="36" t="s">
        <v>225</v>
      </c>
      <c r="E196" s="32">
        <v>6510000000</v>
      </c>
      <c r="F196" s="35"/>
      <c r="G196" s="35"/>
      <c r="H196" s="40"/>
      <c r="I196" s="235"/>
      <c r="J196" s="40">
        <f>J199+J202+J205+J208</f>
        <v>38</v>
      </c>
      <c r="K196" s="40">
        <f>K199+K202+K205+K208</f>
        <v>38</v>
      </c>
      <c r="L196" s="40">
        <f>L199+L202+L205+L208</f>
        <v>38</v>
      </c>
    </row>
    <row r="197" spans="1:12" ht="45" x14ac:dyDescent="0.25">
      <c r="A197" s="6" t="s">
        <v>482</v>
      </c>
      <c r="B197" s="37" t="s">
        <v>39</v>
      </c>
      <c r="C197" s="37" t="s">
        <v>43</v>
      </c>
      <c r="D197" s="36" t="s">
        <v>225</v>
      </c>
      <c r="E197" s="32">
        <v>6510191210</v>
      </c>
      <c r="F197" s="35"/>
      <c r="G197" s="35"/>
      <c r="H197" s="40"/>
      <c r="I197" s="235"/>
      <c r="J197" s="40">
        <f>J199</f>
        <v>8</v>
      </c>
      <c r="K197" s="40">
        <f>K199</f>
        <v>8</v>
      </c>
      <c r="L197" s="40">
        <f>L199</f>
        <v>8</v>
      </c>
    </row>
    <row r="198" spans="1:12" x14ac:dyDescent="0.25">
      <c r="A198" s="6" t="s">
        <v>47</v>
      </c>
      <c r="B198" s="37" t="s">
        <v>39</v>
      </c>
      <c r="C198" s="37" t="s">
        <v>43</v>
      </c>
      <c r="D198" s="36" t="s">
        <v>225</v>
      </c>
      <c r="E198" s="32">
        <v>6510191210</v>
      </c>
      <c r="F198" s="35">
        <v>610</v>
      </c>
      <c r="G198" s="35"/>
      <c r="H198" s="40"/>
      <c r="I198" s="235"/>
      <c r="J198" s="40">
        <f>J199</f>
        <v>8</v>
      </c>
      <c r="K198" s="40">
        <f>K199</f>
        <v>8</v>
      </c>
      <c r="L198" s="40">
        <f>L199</f>
        <v>8</v>
      </c>
    </row>
    <row r="199" spans="1:12" x14ac:dyDescent="0.25">
      <c r="A199" s="7" t="s">
        <v>8</v>
      </c>
      <c r="B199" s="37" t="s">
        <v>39</v>
      </c>
      <c r="C199" s="37" t="s">
        <v>43</v>
      </c>
      <c r="D199" s="36" t="s">
        <v>225</v>
      </c>
      <c r="E199" s="32">
        <v>6510191210</v>
      </c>
      <c r="F199" s="35">
        <v>610</v>
      </c>
      <c r="G199" s="35">
        <v>1</v>
      </c>
      <c r="H199" s="40"/>
      <c r="I199" s="235"/>
      <c r="J199" s="40">
        <v>8</v>
      </c>
      <c r="K199" s="40">
        <v>8</v>
      </c>
      <c r="L199" s="40">
        <v>8</v>
      </c>
    </row>
    <row r="200" spans="1:12" ht="60" customHeight="1" x14ac:dyDescent="0.25">
      <c r="A200" s="6" t="s">
        <v>483</v>
      </c>
      <c r="B200" s="37" t="s">
        <v>39</v>
      </c>
      <c r="C200" s="37" t="s">
        <v>43</v>
      </c>
      <c r="D200" s="36" t="s">
        <v>225</v>
      </c>
      <c r="E200" s="32">
        <v>6510291210</v>
      </c>
      <c r="F200" s="35"/>
      <c r="G200" s="35"/>
      <c r="H200" s="40"/>
      <c r="I200" s="235"/>
      <c r="J200" s="40">
        <f>J202</f>
        <v>15</v>
      </c>
      <c r="K200" s="40">
        <f>K202</f>
        <v>15</v>
      </c>
      <c r="L200" s="40">
        <f>L202</f>
        <v>15</v>
      </c>
    </row>
    <row r="201" spans="1:12" ht="15" customHeight="1" x14ac:dyDescent="0.25">
      <c r="A201" s="6" t="s">
        <v>47</v>
      </c>
      <c r="B201" s="37" t="s">
        <v>39</v>
      </c>
      <c r="C201" s="37" t="s">
        <v>43</v>
      </c>
      <c r="D201" s="36" t="s">
        <v>225</v>
      </c>
      <c r="E201" s="32">
        <v>6510291210</v>
      </c>
      <c r="F201" s="35">
        <v>610</v>
      </c>
      <c r="G201" s="35"/>
      <c r="H201" s="40"/>
      <c r="I201" s="235"/>
      <c r="J201" s="40">
        <f>J202</f>
        <v>15</v>
      </c>
      <c r="K201" s="40">
        <f>K202</f>
        <v>15</v>
      </c>
      <c r="L201" s="40">
        <f>L202</f>
        <v>15</v>
      </c>
    </row>
    <row r="202" spans="1:12" x14ac:dyDescent="0.25">
      <c r="A202" s="7" t="s">
        <v>8</v>
      </c>
      <c r="B202" s="37" t="s">
        <v>39</v>
      </c>
      <c r="C202" s="37" t="s">
        <v>43</v>
      </c>
      <c r="D202" s="36" t="s">
        <v>225</v>
      </c>
      <c r="E202" s="32">
        <v>6510291210</v>
      </c>
      <c r="F202" s="35">
        <v>610</v>
      </c>
      <c r="G202" s="35">
        <v>1</v>
      </c>
      <c r="H202" s="40"/>
      <c r="I202" s="235"/>
      <c r="J202" s="40">
        <v>15</v>
      </c>
      <c r="K202" s="40">
        <v>15</v>
      </c>
      <c r="L202" s="40">
        <v>15</v>
      </c>
    </row>
    <row r="203" spans="1:12" ht="46.5" customHeight="1" x14ac:dyDescent="0.25">
      <c r="A203" s="6" t="s">
        <v>562</v>
      </c>
      <c r="B203" s="37" t="s">
        <v>39</v>
      </c>
      <c r="C203" s="37" t="s">
        <v>43</v>
      </c>
      <c r="D203" s="36" t="s">
        <v>225</v>
      </c>
      <c r="E203" s="32">
        <v>6510391210</v>
      </c>
      <c r="F203" s="35"/>
      <c r="G203" s="35"/>
      <c r="H203" s="40"/>
      <c r="I203" s="235"/>
      <c r="J203" s="40">
        <f>J205</f>
        <v>10</v>
      </c>
      <c r="K203" s="40">
        <f>K205</f>
        <v>10</v>
      </c>
      <c r="L203" s="40">
        <f>L205</f>
        <v>10</v>
      </c>
    </row>
    <row r="204" spans="1:12" ht="15" customHeight="1" x14ac:dyDescent="0.25">
      <c r="A204" s="6" t="s">
        <v>47</v>
      </c>
      <c r="B204" s="37" t="s">
        <v>39</v>
      </c>
      <c r="C204" s="37" t="s">
        <v>43</v>
      </c>
      <c r="D204" s="36" t="s">
        <v>225</v>
      </c>
      <c r="E204" s="32">
        <v>6510391210</v>
      </c>
      <c r="F204" s="35">
        <v>610</v>
      </c>
      <c r="G204" s="35"/>
      <c r="H204" s="40"/>
      <c r="I204" s="235"/>
      <c r="J204" s="40">
        <f>J205</f>
        <v>10</v>
      </c>
      <c r="K204" s="40">
        <f>K205</f>
        <v>10</v>
      </c>
      <c r="L204" s="40">
        <f>L205</f>
        <v>10</v>
      </c>
    </row>
    <row r="205" spans="1:12" x14ac:dyDescent="0.25">
      <c r="A205" s="7" t="s">
        <v>8</v>
      </c>
      <c r="B205" s="37" t="s">
        <v>39</v>
      </c>
      <c r="C205" s="37" t="s">
        <v>43</v>
      </c>
      <c r="D205" s="36" t="s">
        <v>225</v>
      </c>
      <c r="E205" s="32">
        <v>6510391210</v>
      </c>
      <c r="F205" s="35">
        <v>610</v>
      </c>
      <c r="G205" s="35">
        <v>1</v>
      </c>
      <c r="H205" s="40"/>
      <c r="I205" s="235"/>
      <c r="J205" s="40">
        <v>10</v>
      </c>
      <c r="K205" s="40">
        <v>10</v>
      </c>
      <c r="L205" s="40">
        <v>10</v>
      </c>
    </row>
    <row r="206" spans="1:12" ht="46.5" customHeight="1" x14ac:dyDescent="0.25">
      <c r="A206" s="6" t="s">
        <v>485</v>
      </c>
      <c r="B206" s="37" t="s">
        <v>39</v>
      </c>
      <c r="C206" s="37" t="s">
        <v>43</v>
      </c>
      <c r="D206" s="36" t="s">
        <v>225</v>
      </c>
      <c r="E206" s="32">
        <v>6510491210</v>
      </c>
      <c r="F206" s="35"/>
      <c r="G206" s="35"/>
      <c r="H206" s="40"/>
      <c r="I206" s="235"/>
      <c r="J206" s="40">
        <f>J208</f>
        <v>5</v>
      </c>
      <c r="K206" s="40">
        <f>K208</f>
        <v>5</v>
      </c>
      <c r="L206" s="40">
        <f>L208</f>
        <v>5</v>
      </c>
    </row>
    <row r="207" spans="1:12" ht="15" customHeight="1" x14ac:dyDescent="0.25">
      <c r="A207" s="6" t="s">
        <v>47</v>
      </c>
      <c r="B207" s="37" t="s">
        <v>39</v>
      </c>
      <c r="C207" s="37" t="s">
        <v>43</v>
      </c>
      <c r="D207" s="36" t="s">
        <v>225</v>
      </c>
      <c r="E207" s="32">
        <v>6510491210</v>
      </c>
      <c r="F207" s="35">
        <v>610</v>
      </c>
      <c r="G207" s="35"/>
      <c r="H207" s="40"/>
      <c r="I207" s="235"/>
      <c r="J207" s="40">
        <f>J208</f>
        <v>5</v>
      </c>
      <c r="K207" s="40">
        <f>K208</f>
        <v>5</v>
      </c>
      <c r="L207" s="40">
        <f>L208</f>
        <v>5</v>
      </c>
    </row>
    <row r="208" spans="1:12" x14ac:dyDescent="0.25">
      <c r="A208" s="7" t="s">
        <v>8</v>
      </c>
      <c r="B208" s="37" t="s">
        <v>39</v>
      </c>
      <c r="C208" s="37" t="s">
        <v>43</v>
      </c>
      <c r="D208" s="36" t="s">
        <v>225</v>
      </c>
      <c r="E208" s="32">
        <v>6510491210</v>
      </c>
      <c r="F208" s="35">
        <v>610</v>
      </c>
      <c r="G208" s="35">
        <v>1</v>
      </c>
      <c r="H208" s="40"/>
      <c r="I208" s="235"/>
      <c r="J208" s="40">
        <v>5</v>
      </c>
      <c r="K208" s="40">
        <v>5</v>
      </c>
      <c r="L208" s="40">
        <v>5</v>
      </c>
    </row>
    <row r="209" spans="1:14" x14ac:dyDescent="0.25">
      <c r="A209" s="6" t="s">
        <v>486</v>
      </c>
      <c r="B209" s="37" t="s">
        <v>39</v>
      </c>
      <c r="C209" s="37" t="s">
        <v>43</v>
      </c>
      <c r="D209" s="36" t="s">
        <v>225</v>
      </c>
      <c r="E209" s="32">
        <v>6520000000</v>
      </c>
      <c r="F209" s="35"/>
      <c r="G209" s="35"/>
      <c r="H209" s="40"/>
      <c r="I209" s="235"/>
      <c r="J209" s="40">
        <f>J212+J215</f>
        <v>20</v>
      </c>
      <c r="K209" s="40">
        <f>K212+K215</f>
        <v>20</v>
      </c>
      <c r="L209" s="40">
        <f>L212+L215</f>
        <v>20</v>
      </c>
    </row>
    <row r="210" spans="1:14" ht="29.25" customHeight="1" x14ac:dyDescent="0.25">
      <c r="A210" s="6" t="s">
        <v>487</v>
      </c>
      <c r="B210" s="37" t="s">
        <v>39</v>
      </c>
      <c r="C210" s="37" t="s">
        <v>43</v>
      </c>
      <c r="D210" s="36" t="s">
        <v>225</v>
      </c>
      <c r="E210" s="32">
        <v>6520191210</v>
      </c>
      <c r="F210" s="35"/>
      <c r="G210" s="35"/>
      <c r="H210" s="40"/>
      <c r="I210" s="235"/>
      <c r="J210" s="40">
        <f>J212</f>
        <v>10</v>
      </c>
      <c r="K210" s="40">
        <f>K212</f>
        <v>10</v>
      </c>
      <c r="L210" s="40">
        <f>L212</f>
        <v>10</v>
      </c>
    </row>
    <row r="211" spans="1:14" ht="15" customHeight="1" x14ac:dyDescent="0.25">
      <c r="A211" s="6" t="s">
        <v>47</v>
      </c>
      <c r="B211" s="37" t="s">
        <v>39</v>
      </c>
      <c r="C211" s="37" t="s">
        <v>43</v>
      </c>
      <c r="D211" s="36" t="s">
        <v>225</v>
      </c>
      <c r="E211" s="32">
        <v>6520191210</v>
      </c>
      <c r="F211" s="35">
        <v>610</v>
      </c>
      <c r="G211" s="35"/>
      <c r="H211" s="40"/>
      <c r="I211" s="235"/>
      <c r="J211" s="40">
        <f>J212</f>
        <v>10</v>
      </c>
      <c r="K211" s="40">
        <f>K212</f>
        <v>10</v>
      </c>
      <c r="L211" s="40">
        <f>L212</f>
        <v>10</v>
      </c>
    </row>
    <row r="212" spans="1:14" x14ac:dyDescent="0.25">
      <c r="A212" s="7" t="s">
        <v>8</v>
      </c>
      <c r="B212" s="37" t="s">
        <v>39</v>
      </c>
      <c r="C212" s="37" t="s">
        <v>43</v>
      </c>
      <c r="D212" s="36" t="s">
        <v>225</v>
      </c>
      <c r="E212" s="32">
        <v>6520191210</v>
      </c>
      <c r="F212" s="35">
        <v>610</v>
      </c>
      <c r="G212" s="35">
        <v>1</v>
      </c>
      <c r="H212" s="40"/>
      <c r="I212" s="235"/>
      <c r="J212" s="40">
        <v>10</v>
      </c>
      <c r="K212" s="40">
        <v>10</v>
      </c>
      <c r="L212" s="40">
        <v>10</v>
      </c>
    </row>
    <row r="213" spans="1:14" ht="33.75" customHeight="1" x14ac:dyDescent="0.25">
      <c r="A213" s="6" t="s">
        <v>488</v>
      </c>
      <c r="B213" s="37" t="s">
        <v>39</v>
      </c>
      <c r="C213" s="37" t="s">
        <v>43</v>
      </c>
      <c r="D213" s="36" t="s">
        <v>225</v>
      </c>
      <c r="E213" s="32">
        <v>6520291210</v>
      </c>
      <c r="F213" s="35"/>
      <c r="G213" s="35"/>
      <c r="H213" s="40"/>
      <c r="I213" s="235"/>
      <c r="J213" s="40">
        <f>J215</f>
        <v>10</v>
      </c>
      <c r="K213" s="40">
        <f>K215</f>
        <v>10</v>
      </c>
      <c r="L213" s="40">
        <f>L215</f>
        <v>10</v>
      </c>
    </row>
    <row r="214" spans="1:14" ht="15" customHeight="1" x14ac:dyDescent="0.25">
      <c r="A214" s="6" t="s">
        <v>47</v>
      </c>
      <c r="B214" s="37" t="s">
        <v>39</v>
      </c>
      <c r="C214" s="37" t="s">
        <v>43</v>
      </c>
      <c r="D214" s="36" t="s">
        <v>225</v>
      </c>
      <c r="E214" s="32">
        <v>6520291210</v>
      </c>
      <c r="F214" s="35">
        <v>610</v>
      </c>
      <c r="G214" s="35"/>
      <c r="H214" s="40"/>
      <c r="I214" s="235"/>
      <c r="J214" s="40">
        <f>J215</f>
        <v>10</v>
      </c>
      <c r="K214" s="40">
        <f>K215</f>
        <v>10</v>
      </c>
      <c r="L214" s="40">
        <f>L215</f>
        <v>10</v>
      </c>
    </row>
    <row r="215" spans="1:14" x14ac:dyDescent="0.25">
      <c r="A215" s="7" t="s">
        <v>8</v>
      </c>
      <c r="B215" s="37" t="s">
        <v>39</v>
      </c>
      <c r="C215" s="37" t="s">
        <v>43</v>
      </c>
      <c r="D215" s="36" t="s">
        <v>225</v>
      </c>
      <c r="E215" s="32">
        <v>6520291210</v>
      </c>
      <c r="F215" s="35">
        <v>610</v>
      </c>
      <c r="G215" s="35">
        <v>1</v>
      </c>
      <c r="H215" s="40"/>
      <c r="I215" s="235"/>
      <c r="J215" s="40">
        <v>10</v>
      </c>
      <c r="K215" s="40">
        <v>10</v>
      </c>
      <c r="L215" s="40">
        <v>10</v>
      </c>
    </row>
    <row r="216" spans="1:14" x14ac:dyDescent="0.25">
      <c r="A216" s="6" t="s">
        <v>489</v>
      </c>
      <c r="B216" s="37" t="s">
        <v>39</v>
      </c>
      <c r="C216" s="37" t="s">
        <v>43</v>
      </c>
      <c r="D216" s="36" t="s">
        <v>225</v>
      </c>
      <c r="E216" s="32">
        <v>6530000000</v>
      </c>
      <c r="F216" s="35"/>
      <c r="G216" s="35"/>
      <c r="H216" s="40"/>
      <c r="I216" s="235"/>
      <c r="J216" s="40">
        <f>J219</f>
        <v>2</v>
      </c>
      <c r="K216" s="40">
        <f>K219</f>
        <v>3</v>
      </c>
      <c r="L216" s="40">
        <f>L219</f>
        <v>3</v>
      </c>
    </row>
    <row r="217" spans="1:14" ht="45" x14ac:dyDescent="0.25">
      <c r="A217" s="6" t="s">
        <v>490</v>
      </c>
      <c r="B217" s="37" t="s">
        <v>39</v>
      </c>
      <c r="C217" s="37" t="s">
        <v>43</v>
      </c>
      <c r="D217" s="36" t="s">
        <v>225</v>
      </c>
      <c r="E217" s="32">
        <v>6530191210</v>
      </c>
      <c r="F217" s="35"/>
      <c r="G217" s="35"/>
      <c r="H217" s="40"/>
      <c r="I217" s="235"/>
      <c r="J217" s="40">
        <f>J219</f>
        <v>2</v>
      </c>
      <c r="K217" s="40">
        <f>K219</f>
        <v>3</v>
      </c>
      <c r="L217" s="40">
        <f>L219</f>
        <v>3</v>
      </c>
    </row>
    <row r="218" spans="1:14" x14ac:dyDescent="0.25">
      <c r="A218" s="6" t="s">
        <v>47</v>
      </c>
      <c r="B218" s="37" t="s">
        <v>39</v>
      </c>
      <c r="C218" s="37" t="s">
        <v>43</v>
      </c>
      <c r="D218" s="36" t="s">
        <v>225</v>
      </c>
      <c r="E218" s="32">
        <v>6530191210</v>
      </c>
      <c r="F218" s="35">
        <v>610</v>
      </c>
      <c r="G218" s="35"/>
      <c r="H218" s="40"/>
      <c r="I218" s="235"/>
      <c r="J218" s="40">
        <f>J219</f>
        <v>2</v>
      </c>
      <c r="K218" s="40">
        <f>K219</f>
        <v>3</v>
      </c>
      <c r="L218" s="40">
        <f>L219</f>
        <v>3</v>
      </c>
    </row>
    <row r="219" spans="1:14" x14ac:dyDescent="0.25">
      <c r="A219" s="7" t="s">
        <v>8</v>
      </c>
      <c r="B219" s="37" t="s">
        <v>39</v>
      </c>
      <c r="C219" s="37" t="s">
        <v>43</v>
      </c>
      <c r="D219" s="36" t="s">
        <v>225</v>
      </c>
      <c r="E219" s="32">
        <v>6530191210</v>
      </c>
      <c r="F219" s="35">
        <v>610</v>
      </c>
      <c r="G219" s="35">
        <v>1</v>
      </c>
      <c r="H219" s="40"/>
      <c r="I219" s="235"/>
      <c r="J219" s="40">
        <v>2</v>
      </c>
      <c r="K219" s="40">
        <v>3</v>
      </c>
      <c r="L219" s="40">
        <v>3</v>
      </c>
    </row>
    <row r="220" spans="1:14" s="48" customFormat="1" ht="14.25" x14ac:dyDescent="0.2">
      <c r="A220" s="5" t="s">
        <v>52</v>
      </c>
      <c r="B220" s="93" t="s">
        <v>39</v>
      </c>
      <c r="C220" s="93" t="s">
        <v>43</v>
      </c>
      <c r="D220" s="93" t="s">
        <v>53</v>
      </c>
      <c r="E220" s="181"/>
      <c r="F220" s="181"/>
      <c r="G220" s="181"/>
      <c r="H220" s="235" t="e">
        <f>#REF!+#REF!+H221</f>
        <v>#REF!</v>
      </c>
      <c r="I220" s="235">
        <f t="shared" ref="I220:I230" si="56">J220-K220</f>
        <v>3</v>
      </c>
      <c r="J220" s="235">
        <f>J227+J221+J237+J259</f>
        <v>1042</v>
      </c>
      <c r="K220" s="235">
        <f>K227+K221+K237</f>
        <v>1039</v>
      </c>
      <c r="L220" s="235">
        <f>L227+L221+L237</f>
        <v>1039</v>
      </c>
      <c r="M220" s="47"/>
      <c r="N220" s="47"/>
    </row>
    <row r="221" spans="1:14" ht="30" x14ac:dyDescent="0.25">
      <c r="A221" s="111" t="s">
        <v>493</v>
      </c>
      <c r="B221" s="37" t="s">
        <v>39</v>
      </c>
      <c r="C221" s="37" t="s">
        <v>43</v>
      </c>
      <c r="D221" s="37" t="s">
        <v>53</v>
      </c>
      <c r="E221" s="35">
        <v>5100000000</v>
      </c>
      <c r="F221" s="33"/>
      <c r="G221" s="33"/>
      <c r="H221" s="40">
        <f t="shared" ref="H221:L225" si="57">H222</f>
        <v>12</v>
      </c>
      <c r="I221" s="235">
        <f t="shared" si="56"/>
        <v>0</v>
      </c>
      <c r="J221" s="40">
        <f t="shared" si="57"/>
        <v>10</v>
      </c>
      <c r="K221" s="40">
        <f t="shared" si="57"/>
        <v>10</v>
      </c>
      <c r="L221" s="40">
        <f t="shared" si="57"/>
        <v>10</v>
      </c>
    </row>
    <row r="222" spans="1:14" ht="45" x14ac:dyDescent="0.25">
      <c r="A222" s="29" t="s">
        <v>548</v>
      </c>
      <c r="B222" s="37" t="s">
        <v>39</v>
      </c>
      <c r="C222" s="37" t="s">
        <v>43</v>
      </c>
      <c r="D222" s="37" t="s">
        <v>53</v>
      </c>
      <c r="E222" s="35">
        <v>5110000000</v>
      </c>
      <c r="F222" s="33"/>
      <c r="G222" s="33"/>
      <c r="H222" s="40">
        <f t="shared" si="57"/>
        <v>12</v>
      </c>
      <c r="I222" s="235">
        <f t="shared" si="56"/>
        <v>0</v>
      </c>
      <c r="J222" s="40">
        <f t="shared" si="57"/>
        <v>10</v>
      </c>
      <c r="K222" s="40">
        <f t="shared" si="57"/>
        <v>10</v>
      </c>
      <c r="L222" s="40">
        <f t="shared" si="57"/>
        <v>10</v>
      </c>
    </row>
    <row r="223" spans="1:14" ht="30" x14ac:dyDescent="0.25">
      <c r="A223" s="29" t="s">
        <v>359</v>
      </c>
      <c r="B223" s="37" t="s">
        <v>39</v>
      </c>
      <c r="C223" s="37" t="s">
        <v>43</v>
      </c>
      <c r="D223" s="37" t="s">
        <v>53</v>
      </c>
      <c r="E223" s="32">
        <v>5110191020</v>
      </c>
      <c r="F223" s="33"/>
      <c r="G223" s="33"/>
      <c r="H223" s="40">
        <f t="shared" si="57"/>
        <v>12</v>
      </c>
      <c r="I223" s="235">
        <f t="shared" si="56"/>
        <v>0</v>
      </c>
      <c r="J223" s="40">
        <f t="shared" si="57"/>
        <v>10</v>
      </c>
      <c r="K223" s="40">
        <f t="shared" si="57"/>
        <v>10</v>
      </c>
      <c r="L223" s="40">
        <f t="shared" si="57"/>
        <v>10</v>
      </c>
    </row>
    <row r="224" spans="1:14" ht="30" x14ac:dyDescent="0.25">
      <c r="A224" s="29" t="s">
        <v>160</v>
      </c>
      <c r="B224" s="37" t="s">
        <v>39</v>
      </c>
      <c r="C224" s="37" t="s">
        <v>43</v>
      </c>
      <c r="D224" s="37" t="s">
        <v>53</v>
      </c>
      <c r="E224" s="32">
        <v>5110191020</v>
      </c>
      <c r="F224" s="35">
        <v>200</v>
      </c>
      <c r="G224" s="33"/>
      <c r="H224" s="40">
        <f t="shared" si="57"/>
        <v>12</v>
      </c>
      <c r="I224" s="235">
        <f t="shared" si="56"/>
        <v>0</v>
      </c>
      <c r="J224" s="40">
        <f t="shared" si="57"/>
        <v>10</v>
      </c>
      <c r="K224" s="40">
        <f t="shared" si="57"/>
        <v>10</v>
      </c>
      <c r="L224" s="40">
        <f t="shared" si="57"/>
        <v>10</v>
      </c>
    </row>
    <row r="225" spans="1:12" ht="30" x14ac:dyDescent="0.25">
      <c r="A225" s="6" t="s">
        <v>20</v>
      </c>
      <c r="B225" s="37" t="s">
        <v>39</v>
      </c>
      <c r="C225" s="37" t="s">
        <v>43</v>
      </c>
      <c r="D225" s="37" t="s">
        <v>53</v>
      </c>
      <c r="E225" s="32">
        <v>5110191020</v>
      </c>
      <c r="F225" s="35">
        <v>240</v>
      </c>
      <c r="G225" s="33"/>
      <c r="H225" s="40">
        <f t="shared" si="57"/>
        <v>12</v>
      </c>
      <c r="I225" s="235">
        <f t="shared" si="56"/>
        <v>0</v>
      </c>
      <c r="J225" s="40">
        <f t="shared" si="57"/>
        <v>10</v>
      </c>
      <c r="K225" s="40">
        <f t="shared" si="57"/>
        <v>10</v>
      </c>
      <c r="L225" s="40">
        <f t="shared" si="57"/>
        <v>10</v>
      </c>
    </row>
    <row r="226" spans="1:12" x14ac:dyDescent="0.25">
      <c r="A226" s="7" t="s">
        <v>8</v>
      </c>
      <c r="B226" s="37" t="s">
        <v>39</v>
      </c>
      <c r="C226" s="37" t="s">
        <v>43</v>
      </c>
      <c r="D226" s="37" t="s">
        <v>53</v>
      </c>
      <c r="E226" s="32">
        <v>5110191020</v>
      </c>
      <c r="F226" s="35">
        <v>240</v>
      </c>
      <c r="G226" s="35">
        <v>1</v>
      </c>
      <c r="H226" s="40">
        <v>12</v>
      </c>
      <c r="I226" s="235">
        <f t="shared" si="56"/>
        <v>0</v>
      </c>
      <c r="J226" s="40">
        <v>10</v>
      </c>
      <c r="K226" s="40">
        <v>10</v>
      </c>
      <c r="L226" s="40">
        <v>10</v>
      </c>
    </row>
    <row r="227" spans="1:12" ht="30" x14ac:dyDescent="0.25">
      <c r="A227" s="111" t="s">
        <v>546</v>
      </c>
      <c r="B227" s="37" t="s">
        <v>39</v>
      </c>
      <c r="C227" s="37" t="s">
        <v>43</v>
      </c>
      <c r="D227" s="36" t="s">
        <v>53</v>
      </c>
      <c r="E227" s="33">
        <v>5800000000</v>
      </c>
      <c r="F227" s="33"/>
      <c r="G227" s="33"/>
      <c r="H227" s="40" t="e">
        <f>H308+#REF!</f>
        <v>#REF!</v>
      </c>
      <c r="I227" s="235">
        <f t="shared" si="56"/>
        <v>0</v>
      </c>
      <c r="J227" s="40">
        <f>J228+J231</f>
        <v>1000</v>
      </c>
      <c r="K227" s="40">
        <f>K228+K231</f>
        <v>1000</v>
      </c>
      <c r="L227" s="40">
        <f>L228+L231</f>
        <v>1000</v>
      </c>
    </row>
    <row r="228" spans="1:12" x14ac:dyDescent="0.25">
      <c r="A228" s="29" t="s">
        <v>461</v>
      </c>
      <c r="B228" s="37" t="s">
        <v>39</v>
      </c>
      <c r="C228" s="37" t="s">
        <v>43</v>
      </c>
      <c r="D228" s="36" t="s">
        <v>53</v>
      </c>
      <c r="E228" s="32">
        <v>5800390740</v>
      </c>
      <c r="F228" s="33"/>
      <c r="G228" s="33"/>
      <c r="H228" s="40"/>
      <c r="I228" s="235">
        <f t="shared" si="56"/>
        <v>0</v>
      </c>
      <c r="J228" s="40">
        <f t="shared" ref="J228:L229" si="58">J229</f>
        <v>1000</v>
      </c>
      <c r="K228" s="40">
        <f t="shared" si="58"/>
        <v>1000</v>
      </c>
      <c r="L228" s="40">
        <f t="shared" si="58"/>
        <v>1000</v>
      </c>
    </row>
    <row r="229" spans="1:12" x14ac:dyDescent="0.25">
      <c r="A229" s="6" t="s">
        <v>47</v>
      </c>
      <c r="B229" s="37" t="s">
        <v>39</v>
      </c>
      <c r="C229" s="37" t="s">
        <v>43</v>
      </c>
      <c r="D229" s="36" t="s">
        <v>53</v>
      </c>
      <c r="E229" s="32">
        <v>5800390740</v>
      </c>
      <c r="F229" s="35">
        <v>610</v>
      </c>
      <c r="G229" s="33"/>
      <c r="H229" s="40">
        <f>H230</f>
        <v>14279.9</v>
      </c>
      <c r="I229" s="235">
        <f t="shared" si="56"/>
        <v>0</v>
      </c>
      <c r="J229" s="40">
        <f t="shared" si="58"/>
        <v>1000</v>
      </c>
      <c r="K229" s="40">
        <f t="shared" si="58"/>
        <v>1000</v>
      </c>
      <c r="L229" s="40">
        <f t="shared" si="58"/>
        <v>1000</v>
      </c>
    </row>
    <row r="230" spans="1:12" x14ac:dyDescent="0.25">
      <c r="A230" s="7" t="s">
        <v>8</v>
      </c>
      <c r="B230" s="37" t="s">
        <v>39</v>
      </c>
      <c r="C230" s="37" t="s">
        <v>43</v>
      </c>
      <c r="D230" s="36" t="s">
        <v>53</v>
      </c>
      <c r="E230" s="32">
        <v>5800390740</v>
      </c>
      <c r="F230" s="35">
        <v>610</v>
      </c>
      <c r="G230" s="35">
        <v>1</v>
      </c>
      <c r="H230" s="40">
        <v>14279.9</v>
      </c>
      <c r="I230" s="235">
        <f t="shared" si="56"/>
        <v>0</v>
      </c>
      <c r="J230" s="40">
        <v>1000</v>
      </c>
      <c r="K230" s="40">
        <v>1000</v>
      </c>
      <c r="L230" s="40">
        <v>1000</v>
      </c>
    </row>
    <row r="231" spans="1:12" ht="30" hidden="1" x14ac:dyDescent="0.25">
      <c r="A231" s="111" t="s">
        <v>438</v>
      </c>
      <c r="B231" s="37" t="s">
        <v>39</v>
      </c>
      <c r="C231" s="37" t="s">
        <v>43</v>
      </c>
      <c r="D231" s="36" t="s">
        <v>53</v>
      </c>
      <c r="E231" s="32" t="s">
        <v>390</v>
      </c>
      <c r="F231" s="33"/>
      <c r="G231" s="33"/>
      <c r="H231" s="40"/>
      <c r="I231" s="235">
        <f t="shared" ref="I231:I258" si="59">J231-K231</f>
        <v>0</v>
      </c>
      <c r="J231" s="40">
        <f>J232+J236</f>
        <v>0</v>
      </c>
      <c r="K231" s="40">
        <f>K232+K236</f>
        <v>0</v>
      </c>
      <c r="L231" s="40">
        <f>L232+L236</f>
        <v>0</v>
      </c>
    </row>
    <row r="232" spans="1:12" hidden="1" x14ac:dyDescent="0.25">
      <c r="A232" s="6" t="s">
        <v>47</v>
      </c>
      <c r="B232" s="37" t="s">
        <v>39</v>
      </c>
      <c r="C232" s="37" t="s">
        <v>43</v>
      </c>
      <c r="D232" s="36" t="s">
        <v>53</v>
      </c>
      <c r="E232" s="32" t="s">
        <v>390</v>
      </c>
      <c r="F232" s="35">
        <v>610</v>
      </c>
      <c r="G232" s="33"/>
      <c r="H232" s="40">
        <f>H233</f>
        <v>14279.9</v>
      </c>
      <c r="I232" s="235">
        <f t="shared" si="59"/>
        <v>0</v>
      </c>
      <c r="J232" s="40">
        <f t="shared" ref="J232:L235" si="60">J233</f>
        <v>0</v>
      </c>
      <c r="K232" s="40">
        <f t="shared" si="60"/>
        <v>0</v>
      </c>
      <c r="L232" s="40">
        <f t="shared" si="60"/>
        <v>0</v>
      </c>
    </row>
    <row r="233" spans="1:12" hidden="1" x14ac:dyDescent="0.25">
      <c r="A233" s="7" t="s">
        <v>8</v>
      </c>
      <c r="B233" s="37" t="s">
        <v>39</v>
      </c>
      <c r="C233" s="37" t="s">
        <v>43</v>
      </c>
      <c r="D233" s="36" t="s">
        <v>53</v>
      </c>
      <c r="E233" s="32" t="s">
        <v>390</v>
      </c>
      <c r="F233" s="35">
        <v>610</v>
      </c>
      <c r="G233" s="35">
        <v>1</v>
      </c>
      <c r="H233" s="40">
        <v>14279.9</v>
      </c>
      <c r="I233" s="235">
        <f t="shared" si="59"/>
        <v>0</v>
      </c>
      <c r="J233" s="40"/>
      <c r="K233" s="40"/>
      <c r="L233" s="40"/>
    </row>
    <row r="234" spans="1:12" ht="45" hidden="1" customHeight="1" x14ac:dyDescent="0.25">
      <c r="A234" s="121" t="s">
        <v>460</v>
      </c>
      <c r="B234" s="37" t="s">
        <v>39</v>
      </c>
      <c r="C234" s="37" t="s">
        <v>43</v>
      </c>
      <c r="D234" s="36" t="s">
        <v>53</v>
      </c>
      <c r="E234" s="32" t="s">
        <v>390</v>
      </c>
      <c r="F234" s="33"/>
      <c r="G234" s="33"/>
      <c r="H234" s="40"/>
      <c r="I234" s="235">
        <f t="shared" si="59"/>
        <v>0</v>
      </c>
      <c r="J234" s="40">
        <f t="shared" si="60"/>
        <v>0</v>
      </c>
      <c r="K234" s="40">
        <f t="shared" si="60"/>
        <v>0</v>
      </c>
      <c r="L234" s="40">
        <f t="shared" si="60"/>
        <v>0</v>
      </c>
    </row>
    <row r="235" spans="1:12" ht="15" hidden="1" customHeight="1" x14ac:dyDescent="0.25">
      <c r="A235" s="6" t="s">
        <v>47</v>
      </c>
      <c r="B235" s="37" t="s">
        <v>39</v>
      </c>
      <c r="C235" s="37" t="s">
        <v>43</v>
      </c>
      <c r="D235" s="36" t="s">
        <v>53</v>
      </c>
      <c r="E235" s="32" t="s">
        <v>390</v>
      </c>
      <c r="F235" s="35">
        <v>610</v>
      </c>
      <c r="G235" s="33"/>
      <c r="H235" s="40">
        <f>H236</f>
        <v>14279.9</v>
      </c>
      <c r="I235" s="235">
        <f t="shared" si="59"/>
        <v>0</v>
      </c>
      <c r="J235" s="40">
        <f t="shared" si="60"/>
        <v>0</v>
      </c>
      <c r="K235" s="40">
        <f t="shared" si="60"/>
        <v>0</v>
      </c>
      <c r="L235" s="40">
        <f t="shared" si="60"/>
        <v>0</v>
      </c>
    </row>
    <row r="236" spans="1:12" ht="15" hidden="1" customHeight="1" x14ac:dyDescent="0.25">
      <c r="A236" s="7" t="s">
        <v>9</v>
      </c>
      <c r="B236" s="37" t="s">
        <v>39</v>
      </c>
      <c r="C236" s="37" t="s">
        <v>43</v>
      </c>
      <c r="D236" s="36" t="s">
        <v>53</v>
      </c>
      <c r="E236" s="32" t="s">
        <v>390</v>
      </c>
      <c r="F236" s="35">
        <v>610</v>
      </c>
      <c r="G236" s="35">
        <v>2</v>
      </c>
      <c r="H236" s="40">
        <v>14279.9</v>
      </c>
      <c r="I236" s="235">
        <f t="shared" si="59"/>
        <v>0</v>
      </c>
      <c r="J236" s="40"/>
      <c r="K236" s="40"/>
      <c r="L236" s="40"/>
    </row>
    <row r="237" spans="1:12" ht="45" x14ac:dyDescent="0.25">
      <c r="A237" s="114" t="s">
        <v>468</v>
      </c>
      <c r="B237" s="37" t="s">
        <v>39</v>
      </c>
      <c r="C237" s="37" t="s">
        <v>43</v>
      </c>
      <c r="D237" s="36" t="s">
        <v>53</v>
      </c>
      <c r="E237" s="33">
        <v>6400000000</v>
      </c>
      <c r="F237" s="33"/>
      <c r="G237" s="33"/>
      <c r="H237" s="40" t="e">
        <f>H305+#REF!</f>
        <v>#REF!</v>
      </c>
      <c r="I237" s="235">
        <f t="shared" si="59"/>
        <v>-7</v>
      </c>
      <c r="J237" s="40">
        <f>J240+J243+J246+J249+J252+J255+J258</f>
        <v>22</v>
      </c>
      <c r="K237" s="40">
        <f>K240+K243+K246+K249+K252+K255+K258</f>
        <v>29</v>
      </c>
      <c r="L237" s="40">
        <f>L240+L243+L246+L249+L252+L255+L258</f>
        <v>29</v>
      </c>
    </row>
    <row r="238" spans="1:12" x14ac:dyDescent="0.25">
      <c r="A238" s="115" t="s">
        <v>469</v>
      </c>
      <c r="B238" s="37" t="s">
        <v>39</v>
      </c>
      <c r="C238" s="37" t="s">
        <v>43</v>
      </c>
      <c r="D238" s="36" t="s">
        <v>53</v>
      </c>
      <c r="E238" s="105">
        <v>6400191200</v>
      </c>
      <c r="F238" s="33"/>
      <c r="G238" s="33"/>
      <c r="H238" s="40"/>
      <c r="I238" s="235">
        <f t="shared" si="59"/>
        <v>-1</v>
      </c>
      <c r="J238" s="40">
        <f t="shared" ref="J238:L253" si="61">J239</f>
        <v>2</v>
      </c>
      <c r="K238" s="40">
        <f t="shared" si="61"/>
        <v>3</v>
      </c>
      <c r="L238" s="40">
        <f t="shared" si="61"/>
        <v>3</v>
      </c>
    </row>
    <row r="239" spans="1:12" x14ac:dyDescent="0.25">
      <c r="A239" s="6" t="s">
        <v>47</v>
      </c>
      <c r="B239" s="37" t="s">
        <v>39</v>
      </c>
      <c r="C239" s="37" t="s">
        <v>43</v>
      </c>
      <c r="D239" s="36" t="s">
        <v>53</v>
      </c>
      <c r="E239" s="105">
        <v>6400191200</v>
      </c>
      <c r="F239" s="35">
        <v>610</v>
      </c>
      <c r="G239" s="33"/>
      <c r="H239" s="40">
        <f>H240</f>
        <v>14279.9</v>
      </c>
      <c r="I239" s="235">
        <f t="shared" si="59"/>
        <v>-1</v>
      </c>
      <c r="J239" s="40">
        <f t="shared" si="61"/>
        <v>2</v>
      </c>
      <c r="K239" s="40">
        <f t="shared" si="61"/>
        <v>3</v>
      </c>
      <c r="L239" s="40">
        <f t="shared" si="61"/>
        <v>3</v>
      </c>
    </row>
    <row r="240" spans="1:12" x14ac:dyDescent="0.25">
      <c r="A240" s="7" t="s">
        <v>8</v>
      </c>
      <c r="B240" s="37" t="s">
        <v>39</v>
      </c>
      <c r="C240" s="37" t="s">
        <v>43</v>
      </c>
      <c r="D240" s="36" t="s">
        <v>53</v>
      </c>
      <c r="E240" s="105">
        <v>6400191200</v>
      </c>
      <c r="F240" s="35">
        <v>610</v>
      </c>
      <c r="G240" s="35">
        <v>1</v>
      </c>
      <c r="H240" s="40">
        <v>14279.9</v>
      </c>
      <c r="I240" s="235">
        <f t="shared" si="59"/>
        <v>-1</v>
      </c>
      <c r="J240" s="40">
        <v>2</v>
      </c>
      <c r="K240" s="40">
        <v>3</v>
      </c>
      <c r="L240" s="40">
        <v>3</v>
      </c>
    </row>
    <row r="241" spans="1:12" x14ac:dyDescent="0.25">
      <c r="A241" s="115" t="s">
        <v>470</v>
      </c>
      <c r="B241" s="37" t="s">
        <v>39</v>
      </c>
      <c r="C241" s="37" t="s">
        <v>43</v>
      </c>
      <c r="D241" s="36" t="s">
        <v>53</v>
      </c>
      <c r="E241" s="105">
        <v>6400291200</v>
      </c>
      <c r="F241" s="33"/>
      <c r="G241" s="33"/>
      <c r="H241" s="40"/>
      <c r="I241" s="235">
        <f t="shared" si="59"/>
        <v>-1</v>
      </c>
      <c r="J241" s="40">
        <f t="shared" si="61"/>
        <v>5</v>
      </c>
      <c r="K241" s="40">
        <f t="shared" si="61"/>
        <v>6</v>
      </c>
      <c r="L241" s="40">
        <f t="shared" si="61"/>
        <v>6</v>
      </c>
    </row>
    <row r="242" spans="1:12" x14ac:dyDescent="0.25">
      <c r="A242" s="6" t="s">
        <v>47</v>
      </c>
      <c r="B242" s="37" t="s">
        <v>39</v>
      </c>
      <c r="C242" s="37" t="s">
        <v>43</v>
      </c>
      <c r="D242" s="36" t="s">
        <v>53</v>
      </c>
      <c r="E242" s="105">
        <v>6400291200</v>
      </c>
      <c r="F242" s="35">
        <v>610</v>
      </c>
      <c r="G242" s="33"/>
      <c r="H242" s="40">
        <f>H243</f>
        <v>14279.9</v>
      </c>
      <c r="I242" s="235">
        <f t="shared" si="59"/>
        <v>-1</v>
      </c>
      <c r="J242" s="40">
        <f t="shared" si="61"/>
        <v>5</v>
      </c>
      <c r="K242" s="40">
        <f t="shared" si="61"/>
        <v>6</v>
      </c>
      <c r="L242" s="40">
        <f t="shared" si="61"/>
        <v>6</v>
      </c>
    </row>
    <row r="243" spans="1:12" x14ac:dyDescent="0.25">
      <c r="A243" s="7" t="s">
        <v>8</v>
      </c>
      <c r="B243" s="37" t="s">
        <v>39</v>
      </c>
      <c r="C243" s="37" t="s">
        <v>43</v>
      </c>
      <c r="D243" s="36" t="s">
        <v>53</v>
      </c>
      <c r="E243" s="105">
        <v>6400291200</v>
      </c>
      <c r="F243" s="35">
        <v>610</v>
      </c>
      <c r="G243" s="35">
        <v>1</v>
      </c>
      <c r="H243" s="40">
        <v>14279.9</v>
      </c>
      <c r="I243" s="235">
        <f t="shared" si="59"/>
        <v>-1</v>
      </c>
      <c r="J243" s="40">
        <v>5</v>
      </c>
      <c r="K243" s="40">
        <v>6</v>
      </c>
      <c r="L243" s="40">
        <v>6</v>
      </c>
    </row>
    <row r="244" spans="1:12" ht="30" x14ac:dyDescent="0.25">
      <c r="A244" s="115" t="s">
        <v>471</v>
      </c>
      <c r="B244" s="37" t="s">
        <v>39</v>
      </c>
      <c r="C244" s="37" t="s">
        <v>43</v>
      </c>
      <c r="D244" s="36" t="s">
        <v>53</v>
      </c>
      <c r="E244" s="105">
        <v>6400391200</v>
      </c>
      <c r="F244" s="33"/>
      <c r="G244" s="33"/>
      <c r="H244" s="40"/>
      <c r="I244" s="235">
        <f t="shared" si="59"/>
        <v>-1</v>
      </c>
      <c r="J244" s="40">
        <f t="shared" si="61"/>
        <v>3</v>
      </c>
      <c r="K244" s="40">
        <f t="shared" si="61"/>
        <v>4</v>
      </c>
      <c r="L244" s="40">
        <f t="shared" si="61"/>
        <v>4</v>
      </c>
    </row>
    <row r="245" spans="1:12" x14ac:dyDescent="0.25">
      <c r="A245" s="6" t="s">
        <v>47</v>
      </c>
      <c r="B245" s="37" t="s">
        <v>39</v>
      </c>
      <c r="C245" s="37" t="s">
        <v>43</v>
      </c>
      <c r="D245" s="36" t="s">
        <v>53</v>
      </c>
      <c r="E245" s="105">
        <v>6400391200</v>
      </c>
      <c r="F245" s="35">
        <v>610</v>
      </c>
      <c r="G245" s="33"/>
      <c r="H245" s="40">
        <f>H246</f>
        <v>14279.9</v>
      </c>
      <c r="I245" s="235">
        <f t="shared" si="59"/>
        <v>-1</v>
      </c>
      <c r="J245" s="40">
        <f t="shared" si="61"/>
        <v>3</v>
      </c>
      <c r="K245" s="40">
        <f t="shared" si="61"/>
        <v>4</v>
      </c>
      <c r="L245" s="40">
        <f t="shared" si="61"/>
        <v>4</v>
      </c>
    </row>
    <row r="246" spans="1:12" x14ac:dyDescent="0.25">
      <c r="A246" s="7" t="s">
        <v>8</v>
      </c>
      <c r="B246" s="37" t="s">
        <v>39</v>
      </c>
      <c r="C246" s="37" t="s">
        <v>43</v>
      </c>
      <c r="D246" s="36" t="s">
        <v>53</v>
      </c>
      <c r="E246" s="105">
        <v>6400391200</v>
      </c>
      <c r="F246" s="35">
        <v>610</v>
      </c>
      <c r="G246" s="35">
        <v>1</v>
      </c>
      <c r="H246" s="40">
        <v>14279.9</v>
      </c>
      <c r="I246" s="235">
        <f t="shared" si="59"/>
        <v>-1</v>
      </c>
      <c r="J246" s="40">
        <v>3</v>
      </c>
      <c r="K246" s="40">
        <v>4</v>
      </c>
      <c r="L246" s="40">
        <v>4</v>
      </c>
    </row>
    <row r="247" spans="1:12" ht="30" x14ac:dyDescent="0.25">
      <c r="A247" s="115" t="s">
        <v>472</v>
      </c>
      <c r="B247" s="37" t="s">
        <v>39</v>
      </c>
      <c r="C247" s="37" t="s">
        <v>43</v>
      </c>
      <c r="D247" s="36" t="s">
        <v>53</v>
      </c>
      <c r="E247" s="105">
        <v>6400491200</v>
      </c>
      <c r="F247" s="33"/>
      <c r="G247" s="33"/>
      <c r="H247" s="40"/>
      <c r="I247" s="235">
        <f t="shared" si="59"/>
        <v>-1</v>
      </c>
      <c r="J247" s="40">
        <f t="shared" si="61"/>
        <v>3</v>
      </c>
      <c r="K247" s="40">
        <f t="shared" si="61"/>
        <v>4</v>
      </c>
      <c r="L247" s="40">
        <f t="shared" si="61"/>
        <v>4</v>
      </c>
    </row>
    <row r="248" spans="1:12" x14ac:dyDescent="0.25">
      <c r="A248" s="6" t="s">
        <v>47</v>
      </c>
      <c r="B248" s="37" t="s">
        <v>39</v>
      </c>
      <c r="C248" s="37" t="s">
        <v>43</v>
      </c>
      <c r="D248" s="36" t="s">
        <v>53</v>
      </c>
      <c r="E248" s="105">
        <v>6400491200</v>
      </c>
      <c r="F248" s="35">
        <v>610</v>
      </c>
      <c r="G248" s="33"/>
      <c r="H248" s="40">
        <f>H249</f>
        <v>14279.9</v>
      </c>
      <c r="I248" s="235">
        <f t="shared" si="59"/>
        <v>-1</v>
      </c>
      <c r="J248" s="40">
        <f t="shared" si="61"/>
        <v>3</v>
      </c>
      <c r="K248" s="40">
        <f t="shared" si="61"/>
        <v>4</v>
      </c>
      <c r="L248" s="40">
        <f t="shared" si="61"/>
        <v>4</v>
      </c>
    </row>
    <row r="249" spans="1:12" x14ac:dyDescent="0.25">
      <c r="A249" s="7" t="s">
        <v>8</v>
      </c>
      <c r="B249" s="37" t="s">
        <v>39</v>
      </c>
      <c r="C249" s="37" t="s">
        <v>43</v>
      </c>
      <c r="D249" s="36" t="s">
        <v>53</v>
      </c>
      <c r="E249" s="105">
        <v>6400491200</v>
      </c>
      <c r="F249" s="35">
        <v>610</v>
      </c>
      <c r="G249" s="35">
        <v>1</v>
      </c>
      <c r="H249" s="40">
        <v>14279.9</v>
      </c>
      <c r="I249" s="235">
        <f t="shared" si="59"/>
        <v>-1</v>
      </c>
      <c r="J249" s="40">
        <v>3</v>
      </c>
      <c r="K249" s="40">
        <v>4</v>
      </c>
      <c r="L249" s="40">
        <v>4</v>
      </c>
    </row>
    <row r="250" spans="1:12" x14ac:dyDescent="0.25">
      <c r="A250" s="115" t="s">
        <v>473</v>
      </c>
      <c r="B250" s="37" t="s">
        <v>39</v>
      </c>
      <c r="C250" s="37" t="s">
        <v>43</v>
      </c>
      <c r="D250" s="36" t="s">
        <v>53</v>
      </c>
      <c r="E250" s="105">
        <v>6400591200</v>
      </c>
      <c r="F250" s="33"/>
      <c r="G250" s="33"/>
      <c r="H250" s="40"/>
      <c r="I250" s="235">
        <f t="shared" si="59"/>
        <v>-1</v>
      </c>
      <c r="J250" s="40">
        <f t="shared" si="61"/>
        <v>3</v>
      </c>
      <c r="K250" s="40">
        <f t="shared" si="61"/>
        <v>4</v>
      </c>
      <c r="L250" s="40">
        <f t="shared" si="61"/>
        <v>4</v>
      </c>
    </row>
    <row r="251" spans="1:12" x14ac:dyDescent="0.25">
      <c r="A251" s="6" t="s">
        <v>47</v>
      </c>
      <c r="B251" s="37" t="s">
        <v>39</v>
      </c>
      <c r="C251" s="37" t="s">
        <v>43</v>
      </c>
      <c r="D251" s="36" t="s">
        <v>53</v>
      </c>
      <c r="E251" s="105">
        <v>6400591200</v>
      </c>
      <c r="F251" s="35">
        <v>610</v>
      </c>
      <c r="G251" s="33"/>
      <c r="H251" s="40">
        <f>H252</f>
        <v>14279.9</v>
      </c>
      <c r="I251" s="235">
        <f t="shared" si="59"/>
        <v>-1</v>
      </c>
      <c r="J251" s="40">
        <f t="shared" si="61"/>
        <v>3</v>
      </c>
      <c r="K251" s="40">
        <f t="shared" si="61"/>
        <v>4</v>
      </c>
      <c r="L251" s="40">
        <f t="shared" si="61"/>
        <v>4</v>
      </c>
    </row>
    <row r="252" spans="1:12" x14ac:dyDescent="0.25">
      <c r="A252" s="7" t="s">
        <v>8</v>
      </c>
      <c r="B252" s="37" t="s">
        <v>39</v>
      </c>
      <c r="C252" s="37" t="s">
        <v>43</v>
      </c>
      <c r="D252" s="36" t="s">
        <v>53</v>
      </c>
      <c r="E252" s="105">
        <v>6400591200</v>
      </c>
      <c r="F252" s="35">
        <v>610</v>
      </c>
      <c r="G252" s="35">
        <v>1</v>
      </c>
      <c r="H252" s="40">
        <v>14279.9</v>
      </c>
      <c r="I252" s="235">
        <f t="shared" si="59"/>
        <v>-1</v>
      </c>
      <c r="J252" s="40">
        <v>3</v>
      </c>
      <c r="K252" s="40">
        <v>4</v>
      </c>
      <c r="L252" s="40">
        <v>4</v>
      </c>
    </row>
    <row r="253" spans="1:12" ht="30" x14ac:dyDescent="0.25">
      <c r="A253" s="115" t="s">
        <v>474</v>
      </c>
      <c r="B253" s="37" t="s">
        <v>39</v>
      </c>
      <c r="C253" s="37" t="s">
        <v>43</v>
      </c>
      <c r="D253" s="36" t="s">
        <v>53</v>
      </c>
      <c r="E253" s="105">
        <v>6400691200</v>
      </c>
      <c r="F253" s="33"/>
      <c r="G253" s="33"/>
      <c r="H253" s="40"/>
      <c r="I253" s="235">
        <f t="shared" si="59"/>
        <v>-1</v>
      </c>
      <c r="J253" s="40">
        <f t="shared" si="61"/>
        <v>4</v>
      </c>
      <c r="K253" s="40">
        <f t="shared" si="61"/>
        <v>5</v>
      </c>
      <c r="L253" s="40">
        <f t="shared" si="61"/>
        <v>5</v>
      </c>
    </row>
    <row r="254" spans="1:12" x14ac:dyDescent="0.25">
      <c r="A254" s="6" t="s">
        <v>47</v>
      </c>
      <c r="B254" s="37" t="s">
        <v>39</v>
      </c>
      <c r="C254" s="37" t="s">
        <v>43</v>
      </c>
      <c r="D254" s="36" t="s">
        <v>53</v>
      </c>
      <c r="E254" s="105">
        <v>6400691200</v>
      </c>
      <c r="F254" s="35">
        <v>610</v>
      </c>
      <c r="G254" s="33"/>
      <c r="H254" s="40">
        <f>H255</f>
        <v>14279.9</v>
      </c>
      <c r="I254" s="235">
        <f t="shared" si="59"/>
        <v>-1</v>
      </c>
      <c r="J254" s="40">
        <f>J255</f>
        <v>4</v>
      </c>
      <c r="K254" s="40">
        <f>K255</f>
        <v>5</v>
      </c>
      <c r="L254" s="40">
        <f>L255</f>
        <v>5</v>
      </c>
    </row>
    <row r="255" spans="1:12" x14ac:dyDescent="0.25">
      <c r="A255" s="7" t="s">
        <v>8</v>
      </c>
      <c r="B255" s="37" t="s">
        <v>39</v>
      </c>
      <c r="C255" s="37" t="s">
        <v>43</v>
      </c>
      <c r="D255" s="36" t="s">
        <v>53</v>
      </c>
      <c r="E255" s="105">
        <v>6400691200</v>
      </c>
      <c r="F255" s="35">
        <v>610</v>
      </c>
      <c r="G255" s="35">
        <v>1</v>
      </c>
      <c r="H255" s="40">
        <v>14279.9</v>
      </c>
      <c r="I255" s="235">
        <f t="shared" si="59"/>
        <v>-1</v>
      </c>
      <c r="J255" s="40">
        <v>4</v>
      </c>
      <c r="K255" s="40">
        <v>5</v>
      </c>
      <c r="L255" s="40">
        <v>5</v>
      </c>
    </row>
    <row r="256" spans="1:12" ht="30" x14ac:dyDescent="0.25">
      <c r="A256" s="115" t="s">
        <v>475</v>
      </c>
      <c r="B256" s="37" t="s">
        <v>39</v>
      </c>
      <c r="C256" s="37" t="s">
        <v>43</v>
      </c>
      <c r="D256" s="36" t="s">
        <v>53</v>
      </c>
      <c r="E256" s="105">
        <v>6400791200</v>
      </c>
      <c r="F256" s="33"/>
      <c r="G256" s="33"/>
      <c r="H256" s="40"/>
      <c r="I256" s="235">
        <f t="shared" si="59"/>
        <v>-1</v>
      </c>
      <c r="J256" s="40">
        <f t="shared" ref="J256:L257" si="62">J257</f>
        <v>2</v>
      </c>
      <c r="K256" s="40">
        <f t="shared" si="62"/>
        <v>3</v>
      </c>
      <c r="L256" s="40">
        <f t="shared" si="62"/>
        <v>3</v>
      </c>
    </row>
    <row r="257" spans="1:12" x14ac:dyDescent="0.25">
      <c r="A257" s="6" t="s">
        <v>47</v>
      </c>
      <c r="B257" s="37" t="s">
        <v>39</v>
      </c>
      <c r="C257" s="37" t="s">
        <v>43</v>
      </c>
      <c r="D257" s="36" t="s">
        <v>53</v>
      </c>
      <c r="E257" s="105">
        <v>6400791200</v>
      </c>
      <c r="F257" s="35">
        <v>610</v>
      </c>
      <c r="G257" s="33"/>
      <c r="H257" s="40">
        <f>H258</f>
        <v>14279.9</v>
      </c>
      <c r="I257" s="235">
        <f t="shared" si="59"/>
        <v>-1</v>
      </c>
      <c r="J257" s="40">
        <f t="shared" si="62"/>
        <v>2</v>
      </c>
      <c r="K257" s="40">
        <f t="shared" si="62"/>
        <v>3</v>
      </c>
      <c r="L257" s="40">
        <f t="shared" si="62"/>
        <v>3</v>
      </c>
    </row>
    <row r="258" spans="1:12" x14ac:dyDescent="0.25">
      <c r="A258" s="7" t="s">
        <v>8</v>
      </c>
      <c r="B258" s="37" t="s">
        <v>39</v>
      </c>
      <c r="C258" s="37" t="s">
        <v>43</v>
      </c>
      <c r="D258" s="36" t="s">
        <v>53</v>
      </c>
      <c r="E258" s="105">
        <v>6400791200</v>
      </c>
      <c r="F258" s="35">
        <v>610</v>
      </c>
      <c r="G258" s="35">
        <v>1</v>
      </c>
      <c r="H258" s="40">
        <v>14279.9</v>
      </c>
      <c r="I258" s="235">
        <f t="shared" si="59"/>
        <v>-1</v>
      </c>
      <c r="J258" s="40">
        <v>2</v>
      </c>
      <c r="K258" s="40">
        <v>3</v>
      </c>
      <c r="L258" s="40">
        <v>3</v>
      </c>
    </row>
    <row r="259" spans="1:12" ht="27.75" customHeight="1" x14ac:dyDescent="0.25">
      <c r="A259" s="256" t="s">
        <v>609</v>
      </c>
      <c r="B259" s="37" t="s">
        <v>39</v>
      </c>
      <c r="C259" s="37" t="s">
        <v>43</v>
      </c>
      <c r="D259" s="36" t="s">
        <v>53</v>
      </c>
      <c r="E259" s="33">
        <v>6800000000</v>
      </c>
      <c r="F259" s="33"/>
      <c r="G259" s="33"/>
      <c r="H259" s="40" t="e">
        <f>H327+#REF!</f>
        <v>#REF!</v>
      </c>
      <c r="I259" s="319">
        <f t="shared" ref="I259:I261" si="63">J259-K259</f>
        <v>10</v>
      </c>
      <c r="J259" s="40">
        <f>J260</f>
        <v>10</v>
      </c>
      <c r="K259" s="40">
        <f t="shared" ref="K259:L259" si="64">K260</f>
        <v>0</v>
      </c>
      <c r="L259" s="40">
        <f t="shared" si="64"/>
        <v>0</v>
      </c>
    </row>
    <row r="260" spans="1:12" ht="30" x14ac:dyDescent="0.25">
      <c r="A260" s="256" t="s">
        <v>610</v>
      </c>
      <c r="B260" s="37" t="s">
        <v>39</v>
      </c>
      <c r="C260" s="37" t="s">
        <v>43</v>
      </c>
      <c r="D260" s="36" t="s">
        <v>53</v>
      </c>
      <c r="E260" s="105">
        <v>6800191240</v>
      </c>
      <c r="F260" s="33"/>
      <c r="G260" s="33"/>
      <c r="H260" s="40"/>
      <c r="I260" s="319">
        <f t="shared" si="63"/>
        <v>10</v>
      </c>
      <c r="J260" s="40">
        <f t="shared" ref="J260:L260" si="65">J261</f>
        <v>10</v>
      </c>
      <c r="K260" s="40">
        <f t="shared" si="65"/>
        <v>0</v>
      </c>
      <c r="L260" s="40">
        <f t="shared" si="65"/>
        <v>0</v>
      </c>
    </row>
    <row r="261" spans="1:12" x14ac:dyDescent="0.25">
      <c r="A261" s="6" t="s">
        <v>47</v>
      </c>
      <c r="B261" s="37" t="s">
        <v>39</v>
      </c>
      <c r="C261" s="37" t="s">
        <v>43</v>
      </c>
      <c r="D261" s="36" t="s">
        <v>53</v>
      </c>
      <c r="E261" s="105">
        <v>6800191240</v>
      </c>
      <c r="F261" s="35">
        <v>610</v>
      </c>
      <c r="G261" s="33"/>
      <c r="H261" s="40">
        <f>H262</f>
        <v>7057.7</v>
      </c>
      <c r="I261" s="319">
        <f t="shared" si="63"/>
        <v>10</v>
      </c>
      <c r="J261" s="40">
        <v>10</v>
      </c>
      <c r="K261" s="40"/>
      <c r="L261" s="40"/>
    </row>
    <row r="262" spans="1:12" x14ac:dyDescent="0.25">
      <c r="A262" s="5" t="s">
        <v>54</v>
      </c>
      <c r="B262" s="93" t="s">
        <v>39</v>
      </c>
      <c r="C262" s="93" t="s">
        <v>43</v>
      </c>
      <c r="D262" s="93" t="s">
        <v>55</v>
      </c>
      <c r="E262" s="181"/>
      <c r="F262" s="181"/>
      <c r="G262" s="181"/>
      <c r="H262" s="235">
        <f>H263</f>
        <v>7057.7</v>
      </c>
      <c r="I262" s="235">
        <f t="shared" ref="I262:I267" si="66">J262-K262</f>
        <v>2520</v>
      </c>
      <c r="J262" s="235">
        <f>J263</f>
        <v>18410</v>
      </c>
      <c r="K262" s="235">
        <f>K263</f>
        <v>15890</v>
      </c>
      <c r="L262" s="235">
        <f>L263</f>
        <v>15890</v>
      </c>
    </row>
    <row r="263" spans="1:12" x14ac:dyDescent="0.25">
      <c r="A263" s="6" t="s">
        <v>16</v>
      </c>
      <c r="B263" s="37" t="s">
        <v>39</v>
      </c>
      <c r="C263" s="37" t="s">
        <v>43</v>
      </c>
      <c r="D263" s="37" t="s">
        <v>55</v>
      </c>
      <c r="E263" s="35">
        <v>9000000000</v>
      </c>
      <c r="F263" s="33"/>
      <c r="G263" s="33"/>
      <c r="H263" s="40">
        <f>H264+H278+H290</f>
        <v>7057.7</v>
      </c>
      <c r="I263" s="235">
        <f t="shared" si="66"/>
        <v>2520</v>
      </c>
      <c r="J263" s="40">
        <f>J264+J278+J290+J274</f>
        <v>18410</v>
      </c>
      <c r="K263" s="40">
        <f>K264+K278+K290+K274</f>
        <v>15890</v>
      </c>
      <c r="L263" s="40">
        <f>L264+L278+L290+L274</f>
        <v>15890</v>
      </c>
    </row>
    <row r="264" spans="1:12" x14ac:dyDescent="0.25">
      <c r="A264" s="6" t="s">
        <v>322</v>
      </c>
      <c r="B264" s="37" t="s">
        <v>39</v>
      </c>
      <c r="C264" s="37" t="s">
        <v>43</v>
      </c>
      <c r="D264" s="37" t="s">
        <v>55</v>
      </c>
      <c r="E264" s="35">
        <v>9000090020</v>
      </c>
      <c r="F264" s="33"/>
      <c r="G264" s="33"/>
      <c r="H264" s="40">
        <f>H265+H268+H271</f>
        <v>3164.7</v>
      </c>
      <c r="I264" s="235">
        <f t="shared" si="66"/>
        <v>1020</v>
      </c>
      <c r="J264" s="40">
        <f>J265+J268+J271</f>
        <v>6940</v>
      </c>
      <c r="K264" s="40">
        <f>K265+K268+K271</f>
        <v>5920</v>
      </c>
      <c r="L264" s="40">
        <f>L265+L268+L271</f>
        <v>5920</v>
      </c>
    </row>
    <row r="265" spans="1:12" ht="60" x14ac:dyDescent="0.25">
      <c r="A265" s="6" t="s">
        <v>17</v>
      </c>
      <c r="B265" s="37" t="s">
        <v>39</v>
      </c>
      <c r="C265" s="37" t="s">
        <v>43</v>
      </c>
      <c r="D265" s="37" t="s">
        <v>55</v>
      </c>
      <c r="E265" s="35">
        <v>9000090020</v>
      </c>
      <c r="F265" s="35">
        <v>100</v>
      </c>
      <c r="G265" s="33"/>
      <c r="H265" s="40">
        <f t="shared" ref="H265:L266" si="67">H266</f>
        <v>2804.6</v>
      </c>
      <c r="I265" s="235">
        <f t="shared" si="66"/>
        <v>1000</v>
      </c>
      <c r="J265" s="40">
        <f t="shared" si="67"/>
        <v>6200</v>
      </c>
      <c r="K265" s="40">
        <f t="shared" si="67"/>
        <v>5200</v>
      </c>
      <c r="L265" s="40">
        <f t="shared" si="67"/>
        <v>5200</v>
      </c>
    </row>
    <row r="266" spans="1:12" ht="30" x14ac:dyDescent="0.25">
      <c r="A266" s="6" t="s">
        <v>18</v>
      </c>
      <c r="B266" s="37" t="s">
        <v>39</v>
      </c>
      <c r="C266" s="37" t="s">
        <v>43</v>
      </c>
      <c r="D266" s="37" t="s">
        <v>55</v>
      </c>
      <c r="E266" s="35">
        <v>9000090020</v>
      </c>
      <c r="F266" s="35">
        <v>120</v>
      </c>
      <c r="G266" s="33"/>
      <c r="H266" s="40">
        <f t="shared" si="67"/>
        <v>2804.6</v>
      </c>
      <c r="I266" s="235">
        <f t="shared" si="66"/>
        <v>1000</v>
      </c>
      <c r="J266" s="40">
        <f t="shared" si="67"/>
        <v>6200</v>
      </c>
      <c r="K266" s="40">
        <f t="shared" si="67"/>
        <v>5200</v>
      </c>
      <c r="L266" s="40">
        <f t="shared" si="67"/>
        <v>5200</v>
      </c>
    </row>
    <row r="267" spans="1:12" x14ac:dyDescent="0.25">
      <c r="A267" s="7" t="s">
        <v>8</v>
      </c>
      <c r="B267" s="37" t="s">
        <v>39</v>
      </c>
      <c r="C267" s="37" t="s">
        <v>43</v>
      </c>
      <c r="D267" s="37" t="s">
        <v>55</v>
      </c>
      <c r="E267" s="35">
        <v>9000090020</v>
      </c>
      <c r="F267" s="35">
        <v>120</v>
      </c>
      <c r="G267" s="35">
        <v>1</v>
      </c>
      <c r="H267" s="40">
        <v>2804.6</v>
      </c>
      <c r="I267" s="235">
        <f t="shared" si="66"/>
        <v>1000</v>
      </c>
      <c r="J267" s="40">
        <v>6200</v>
      </c>
      <c r="K267" s="40">
        <v>5200</v>
      </c>
      <c r="L267" s="40">
        <v>5200</v>
      </c>
    </row>
    <row r="268" spans="1:12" ht="30" x14ac:dyDescent="0.25">
      <c r="A268" s="29" t="s">
        <v>160</v>
      </c>
      <c r="B268" s="37" t="s">
        <v>39</v>
      </c>
      <c r="C268" s="37" t="s">
        <v>43</v>
      </c>
      <c r="D268" s="37" t="s">
        <v>55</v>
      </c>
      <c r="E268" s="35">
        <v>9000090020</v>
      </c>
      <c r="F268" s="35">
        <v>200</v>
      </c>
      <c r="G268" s="33"/>
      <c r="H268" s="40">
        <f t="shared" ref="H268:L269" si="68">H269</f>
        <v>359.1</v>
      </c>
      <c r="I268" s="235">
        <f t="shared" ref="I268:I315" si="69">J268-K268</f>
        <v>20</v>
      </c>
      <c r="J268" s="40">
        <f t="shared" si="68"/>
        <v>720</v>
      </c>
      <c r="K268" s="40">
        <f t="shared" si="68"/>
        <v>700</v>
      </c>
      <c r="L268" s="40">
        <f t="shared" si="68"/>
        <v>700</v>
      </c>
    </row>
    <row r="269" spans="1:12" ht="30" x14ac:dyDescent="0.25">
      <c r="A269" s="6" t="s">
        <v>20</v>
      </c>
      <c r="B269" s="37" t="s">
        <v>39</v>
      </c>
      <c r="C269" s="37" t="s">
        <v>43</v>
      </c>
      <c r="D269" s="37" t="s">
        <v>55</v>
      </c>
      <c r="E269" s="35">
        <v>9000090020</v>
      </c>
      <c r="F269" s="35">
        <v>240</v>
      </c>
      <c r="G269" s="33"/>
      <c r="H269" s="40">
        <f t="shared" si="68"/>
        <v>359.1</v>
      </c>
      <c r="I269" s="235">
        <f t="shared" si="69"/>
        <v>20</v>
      </c>
      <c r="J269" s="40">
        <f t="shared" si="68"/>
        <v>720</v>
      </c>
      <c r="K269" s="40">
        <f t="shared" si="68"/>
        <v>700</v>
      </c>
      <c r="L269" s="40">
        <f t="shared" si="68"/>
        <v>700</v>
      </c>
    </row>
    <row r="270" spans="1:12" x14ac:dyDescent="0.25">
      <c r="A270" s="7" t="s">
        <v>8</v>
      </c>
      <c r="B270" s="37" t="s">
        <v>39</v>
      </c>
      <c r="C270" s="37" t="s">
        <v>43</v>
      </c>
      <c r="D270" s="37" t="s">
        <v>55</v>
      </c>
      <c r="E270" s="35">
        <v>9000090020</v>
      </c>
      <c r="F270" s="35">
        <v>240</v>
      </c>
      <c r="G270" s="35">
        <v>1</v>
      </c>
      <c r="H270" s="40">
        <v>359.1</v>
      </c>
      <c r="I270" s="235">
        <f t="shared" si="69"/>
        <v>20</v>
      </c>
      <c r="J270" s="40">
        <v>720</v>
      </c>
      <c r="K270" s="40">
        <v>700</v>
      </c>
      <c r="L270" s="40">
        <v>700</v>
      </c>
    </row>
    <row r="271" spans="1:12" x14ac:dyDescent="0.25">
      <c r="A271" s="6" t="s">
        <v>21</v>
      </c>
      <c r="B271" s="37" t="s">
        <v>39</v>
      </c>
      <c r="C271" s="37" t="s">
        <v>43</v>
      </c>
      <c r="D271" s="37" t="s">
        <v>55</v>
      </c>
      <c r="E271" s="35">
        <v>9000090020</v>
      </c>
      <c r="F271" s="35">
        <v>800</v>
      </c>
      <c r="G271" s="33"/>
      <c r="H271" s="40">
        <f t="shared" ref="H271:L272" si="70">H272</f>
        <v>1</v>
      </c>
      <c r="I271" s="235">
        <f t="shared" si="69"/>
        <v>0</v>
      </c>
      <c r="J271" s="40">
        <f t="shared" si="70"/>
        <v>20</v>
      </c>
      <c r="K271" s="40">
        <f t="shared" si="70"/>
        <v>20</v>
      </c>
      <c r="L271" s="40">
        <f t="shared" si="70"/>
        <v>20</v>
      </c>
    </row>
    <row r="272" spans="1:12" x14ac:dyDescent="0.25">
      <c r="A272" s="6" t="s">
        <v>22</v>
      </c>
      <c r="B272" s="37" t="s">
        <v>39</v>
      </c>
      <c r="C272" s="37" t="s">
        <v>43</v>
      </c>
      <c r="D272" s="37" t="s">
        <v>55</v>
      </c>
      <c r="E272" s="35">
        <v>9000090020</v>
      </c>
      <c r="F272" s="35">
        <v>850</v>
      </c>
      <c r="G272" s="33"/>
      <c r="H272" s="40">
        <f t="shared" si="70"/>
        <v>1</v>
      </c>
      <c r="I272" s="235">
        <f t="shared" si="69"/>
        <v>0</v>
      </c>
      <c r="J272" s="40">
        <f>J273</f>
        <v>20</v>
      </c>
      <c r="K272" s="40">
        <f>K273</f>
        <v>20</v>
      </c>
      <c r="L272" s="40">
        <f>L273</f>
        <v>20</v>
      </c>
    </row>
    <row r="273" spans="1:15" x14ac:dyDescent="0.25">
      <c r="A273" s="7" t="s">
        <v>8</v>
      </c>
      <c r="B273" s="37" t="s">
        <v>39</v>
      </c>
      <c r="C273" s="37" t="s">
        <v>43</v>
      </c>
      <c r="D273" s="37" t="s">
        <v>55</v>
      </c>
      <c r="E273" s="35">
        <v>9000090020</v>
      </c>
      <c r="F273" s="35">
        <v>850</v>
      </c>
      <c r="G273" s="35">
        <v>1</v>
      </c>
      <c r="H273" s="40">
        <v>1</v>
      </c>
      <c r="I273" s="235">
        <f t="shared" si="69"/>
        <v>0</v>
      </c>
      <c r="J273" s="40">
        <v>20</v>
      </c>
      <c r="K273" s="40">
        <v>20</v>
      </c>
      <c r="L273" s="40">
        <v>20</v>
      </c>
    </row>
    <row r="274" spans="1:15" ht="45" hidden="1" x14ac:dyDescent="0.25">
      <c r="A274" s="6" t="s">
        <v>457</v>
      </c>
      <c r="B274" s="37" t="s">
        <v>39</v>
      </c>
      <c r="C274" s="37" t="s">
        <v>43</v>
      </c>
      <c r="D274" s="37" t="s">
        <v>55</v>
      </c>
      <c r="E274" s="35">
        <v>9000055490</v>
      </c>
      <c r="F274" s="33"/>
      <c r="G274" s="33"/>
      <c r="H274" s="40" t="e">
        <f>H275+#REF!+H280</f>
        <v>#REF!</v>
      </c>
      <c r="I274" s="179">
        <f>J274-K274</f>
        <v>0</v>
      </c>
      <c r="J274" s="40">
        <f>J275</f>
        <v>0</v>
      </c>
      <c r="K274" s="40">
        <f>K275</f>
        <v>0</v>
      </c>
      <c r="L274" s="40">
        <f>L275</f>
        <v>0</v>
      </c>
      <c r="M274" s="180"/>
      <c r="O274" s="42"/>
    </row>
    <row r="275" spans="1:15" ht="60" hidden="1" x14ac:dyDescent="0.25">
      <c r="A275" s="6" t="s">
        <v>17</v>
      </c>
      <c r="B275" s="37" t="s">
        <v>39</v>
      </c>
      <c r="C275" s="37" t="s">
        <v>43</v>
      </c>
      <c r="D275" s="37" t="s">
        <v>55</v>
      </c>
      <c r="E275" s="35">
        <v>9000055490</v>
      </c>
      <c r="F275" s="35">
        <v>100</v>
      </c>
      <c r="G275" s="33"/>
      <c r="H275" s="40">
        <f t="shared" ref="H275:L276" si="71">H276</f>
        <v>2379</v>
      </c>
      <c r="I275" s="179">
        <f>J275-K275</f>
        <v>0</v>
      </c>
      <c r="J275" s="40">
        <f t="shared" si="71"/>
        <v>0</v>
      </c>
      <c r="K275" s="40">
        <f t="shared" si="71"/>
        <v>0</v>
      </c>
      <c r="L275" s="40">
        <f t="shared" si="71"/>
        <v>0</v>
      </c>
      <c r="M275" s="180"/>
      <c r="O275" s="42"/>
    </row>
    <row r="276" spans="1:15" ht="30" hidden="1" x14ac:dyDescent="0.25">
      <c r="A276" s="6" t="s">
        <v>18</v>
      </c>
      <c r="B276" s="37" t="s">
        <v>39</v>
      </c>
      <c r="C276" s="37" t="s">
        <v>43</v>
      </c>
      <c r="D276" s="37" t="s">
        <v>55</v>
      </c>
      <c r="E276" s="35">
        <v>9000055490</v>
      </c>
      <c r="F276" s="35">
        <v>120</v>
      </c>
      <c r="G276" s="33"/>
      <c r="H276" s="40">
        <f t="shared" si="71"/>
        <v>2379</v>
      </c>
      <c r="I276" s="179">
        <f>J276-K276</f>
        <v>0</v>
      </c>
      <c r="J276" s="40">
        <f t="shared" si="71"/>
        <v>0</v>
      </c>
      <c r="K276" s="40">
        <f t="shared" si="71"/>
        <v>0</v>
      </c>
      <c r="L276" s="40">
        <f t="shared" si="71"/>
        <v>0</v>
      </c>
      <c r="M276" s="180"/>
      <c r="O276" s="42"/>
    </row>
    <row r="277" spans="1:15" hidden="1" x14ac:dyDescent="0.25">
      <c r="A277" s="7" t="s">
        <v>9</v>
      </c>
      <c r="B277" s="37" t="s">
        <v>39</v>
      </c>
      <c r="C277" s="37" t="s">
        <v>43</v>
      </c>
      <c r="D277" s="37" t="s">
        <v>55</v>
      </c>
      <c r="E277" s="35">
        <v>9000055490</v>
      </c>
      <c r="F277" s="35">
        <v>120</v>
      </c>
      <c r="G277" s="35">
        <v>2</v>
      </c>
      <c r="H277" s="40">
        <v>2379</v>
      </c>
      <c r="I277" s="179">
        <f>J277-K277</f>
        <v>0</v>
      </c>
      <c r="J277" s="40"/>
      <c r="K277" s="40"/>
      <c r="L277" s="40"/>
      <c r="M277" s="180"/>
      <c r="O277" s="42"/>
    </row>
    <row r="278" spans="1:15" x14ac:dyDescent="0.25">
      <c r="A278" s="6" t="s">
        <v>323</v>
      </c>
      <c r="B278" s="37" t="s">
        <v>39</v>
      </c>
      <c r="C278" s="37" t="s">
        <v>43</v>
      </c>
      <c r="D278" s="37" t="s">
        <v>55</v>
      </c>
      <c r="E278" s="35">
        <v>9000090750</v>
      </c>
      <c r="F278" s="33"/>
      <c r="G278" s="33"/>
      <c r="H278" s="40">
        <f>H279+H282+H289</f>
        <v>3268</v>
      </c>
      <c r="I278" s="235">
        <f t="shared" si="69"/>
        <v>1000</v>
      </c>
      <c r="J278" s="40">
        <f>J279+J282+J289+J287</f>
        <v>8870</v>
      </c>
      <c r="K278" s="40">
        <f>K279+K282+K289+K287</f>
        <v>7870</v>
      </c>
      <c r="L278" s="40">
        <f>L279+L282+L289+L287</f>
        <v>7870</v>
      </c>
    </row>
    <row r="279" spans="1:15" ht="60" x14ac:dyDescent="0.25">
      <c r="A279" s="6" t="s">
        <v>17</v>
      </c>
      <c r="B279" s="37" t="s">
        <v>39</v>
      </c>
      <c r="C279" s="37" t="s">
        <v>43</v>
      </c>
      <c r="D279" s="37" t="s">
        <v>55</v>
      </c>
      <c r="E279" s="35">
        <v>9000090750</v>
      </c>
      <c r="F279" s="35">
        <v>100</v>
      </c>
      <c r="G279" s="33"/>
      <c r="H279" s="40">
        <f t="shared" ref="H279:L280" si="72">H280</f>
        <v>3177</v>
      </c>
      <c r="I279" s="235">
        <f t="shared" si="69"/>
        <v>1000</v>
      </c>
      <c r="J279" s="40">
        <f t="shared" si="72"/>
        <v>8500</v>
      </c>
      <c r="K279" s="40">
        <f t="shared" si="72"/>
        <v>7500</v>
      </c>
      <c r="L279" s="40">
        <f t="shared" si="72"/>
        <v>7500</v>
      </c>
    </row>
    <row r="280" spans="1:15" x14ac:dyDescent="0.25">
      <c r="A280" s="6" t="s">
        <v>181</v>
      </c>
      <c r="B280" s="37" t="s">
        <v>39</v>
      </c>
      <c r="C280" s="37" t="s">
        <v>43</v>
      </c>
      <c r="D280" s="37" t="s">
        <v>55</v>
      </c>
      <c r="E280" s="35">
        <v>9000090750</v>
      </c>
      <c r="F280" s="35">
        <v>110</v>
      </c>
      <c r="G280" s="33"/>
      <c r="H280" s="40">
        <f t="shared" si="72"/>
        <v>3177</v>
      </c>
      <c r="I280" s="235">
        <f t="shared" si="69"/>
        <v>1000</v>
      </c>
      <c r="J280" s="40">
        <f t="shared" si="72"/>
        <v>8500</v>
      </c>
      <c r="K280" s="40">
        <f t="shared" si="72"/>
        <v>7500</v>
      </c>
      <c r="L280" s="40">
        <f t="shared" si="72"/>
        <v>7500</v>
      </c>
    </row>
    <row r="281" spans="1:15" x14ac:dyDescent="0.25">
      <c r="A281" s="7" t="s">
        <v>8</v>
      </c>
      <c r="B281" s="37" t="s">
        <v>39</v>
      </c>
      <c r="C281" s="37" t="s">
        <v>43</v>
      </c>
      <c r="D281" s="37" t="s">
        <v>55</v>
      </c>
      <c r="E281" s="35">
        <v>9000090750</v>
      </c>
      <c r="F281" s="35">
        <v>110</v>
      </c>
      <c r="G281" s="35">
        <v>1</v>
      </c>
      <c r="H281" s="40">
        <v>3177</v>
      </c>
      <c r="I281" s="235">
        <f t="shared" si="69"/>
        <v>1000</v>
      </c>
      <c r="J281" s="40">
        <v>8500</v>
      </c>
      <c r="K281" s="40">
        <v>7500</v>
      </c>
      <c r="L281" s="40">
        <v>7500</v>
      </c>
    </row>
    <row r="282" spans="1:15" ht="30" x14ac:dyDescent="0.25">
      <c r="A282" s="29" t="s">
        <v>160</v>
      </c>
      <c r="B282" s="37" t="s">
        <v>39</v>
      </c>
      <c r="C282" s="37" t="s">
        <v>43</v>
      </c>
      <c r="D282" s="37" t="s">
        <v>55</v>
      </c>
      <c r="E282" s="35">
        <v>9000090750</v>
      </c>
      <c r="F282" s="35">
        <v>200</v>
      </c>
      <c r="G282" s="33"/>
      <c r="H282" s="40">
        <f t="shared" ref="H282:L283" si="73">H283</f>
        <v>90</v>
      </c>
      <c r="I282" s="235">
        <f t="shared" si="69"/>
        <v>0</v>
      </c>
      <c r="J282" s="40">
        <f t="shared" si="73"/>
        <v>350</v>
      </c>
      <c r="K282" s="40">
        <f t="shared" si="73"/>
        <v>350</v>
      </c>
      <c r="L282" s="40">
        <f t="shared" si="73"/>
        <v>350</v>
      </c>
    </row>
    <row r="283" spans="1:15" ht="30" x14ac:dyDescent="0.25">
      <c r="A283" s="6" t="s">
        <v>20</v>
      </c>
      <c r="B283" s="37" t="s">
        <v>39</v>
      </c>
      <c r="C283" s="37" t="s">
        <v>43</v>
      </c>
      <c r="D283" s="37" t="s">
        <v>55</v>
      </c>
      <c r="E283" s="35">
        <v>9000090750</v>
      </c>
      <c r="F283" s="35">
        <v>240</v>
      </c>
      <c r="G283" s="33"/>
      <c r="H283" s="40">
        <f t="shared" si="73"/>
        <v>90</v>
      </c>
      <c r="I283" s="235">
        <f t="shared" si="69"/>
        <v>0</v>
      </c>
      <c r="J283" s="40">
        <f t="shared" si="73"/>
        <v>350</v>
      </c>
      <c r="K283" s="40">
        <f t="shared" si="73"/>
        <v>350</v>
      </c>
      <c r="L283" s="40">
        <f t="shared" si="73"/>
        <v>350</v>
      </c>
    </row>
    <row r="284" spans="1:15" x14ac:dyDescent="0.25">
      <c r="A284" s="7" t="s">
        <v>8</v>
      </c>
      <c r="B284" s="37" t="s">
        <v>39</v>
      </c>
      <c r="C284" s="37" t="s">
        <v>43</v>
      </c>
      <c r="D284" s="37" t="s">
        <v>55</v>
      </c>
      <c r="E284" s="35">
        <v>9000090750</v>
      </c>
      <c r="F284" s="35">
        <v>240</v>
      </c>
      <c r="G284" s="35">
        <v>1</v>
      </c>
      <c r="H284" s="40">
        <v>90</v>
      </c>
      <c r="I284" s="235">
        <f t="shared" si="69"/>
        <v>0</v>
      </c>
      <c r="J284" s="40">
        <v>350</v>
      </c>
      <c r="K284" s="40">
        <v>350</v>
      </c>
      <c r="L284" s="40">
        <v>350</v>
      </c>
    </row>
    <row r="285" spans="1:15" x14ac:dyDescent="0.25">
      <c r="A285" s="6" t="s">
        <v>21</v>
      </c>
      <c r="B285" s="37" t="s">
        <v>39</v>
      </c>
      <c r="C285" s="37" t="s">
        <v>43</v>
      </c>
      <c r="D285" s="37" t="s">
        <v>55</v>
      </c>
      <c r="E285" s="35">
        <v>9000090750</v>
      </c>
      <c r="F285" s="35">
        <v>800</v>
      </c>
      <c r="G285" s="33"/>
      <c r="H285" s="40">
        <f>H288</f>
        <v>1</v>
      </c>
      <c r="I285" s="235">
        <f t="shared" si="69"/>
        <v>0</v>
      </c>
      <c r="J285" s="40">
        <f>J288+J286</f>
        <v>20</v>
      </c>
      <c r="K285" s="40">
        <f>K288+K286</f>
        <v>20</v>
      </c>
      <c r="L285" s="40">
        <f>L288+L286</f>
        <v>20</v>
      </c>
    </row>
    <row r="286" spans="1:15" ht="15" hidden="1" customHeight="1" x14ac:dyDescent="0.25">
      <c r="A286" s="6" t="s">
        <v>161</v>
      </c>
      <c r="B286" s="37" t="s">
        <v>39</v>
      </c>
      <c r="C286" s="37" t="s">
        <v>43</v>
      </c>
      <c r="D286" s="37" t="s">
        <v>55</v>
      </c>
      <c r="E286" s="35">
        <v>9000090750</v>
      </c>
      <c r="F286" s="35">
        <v>830</v>
      </c>
      <c r="G286" s="35"/>
      <c r="H286" s="40">
        <f>H287</f>
        <v>4517</v>
      </c>
      <c r="I286" s="235">
        <f t="shared" si="69"/>
        <v>0</v>
      </c>
      <c r="J286" s="40">
        <f>J287</f>
        <v>0</v>
      </c>
      <c r="K286" s="40">
        <f>K287</f>
        <v>0</v>
      </c>
      <c r="L286" s="40">
        <f>L287</f>
        <v>0</v>
      </c>
    </row>
    <row r="287" spans="1:15" ht="15" hidden="1" customHeight="1" x14ac:dyDescent="0.25">
      <c r="A287" s="7" t="s">
        <v>8</v>
      </c>
      <c r="B287" s="37" t="s">
        <v>39</v>
      </c>
      <c r="C287" s="37" t="s">
        <v>43</v>
      </c>
      <c r="D287" s="37" t="s">
        <v>55</v>
      </c>
      <c r="E287" s="35">
        <v>9000090750</v>
      </c>
      <c r="F287" s="35">
        <v>830</v>
      </c>
      <c r="G287" s="35">
        <v>1</v>
      </c>
      <c r="H287" s="40">
        <v>4517</v>
      </c>
      <c r="I287" s="235">
        <f t="shared" si="69"/>
        <v>0</v>
      </c>
      <c r="J287" s="40"/>
      <c r="K287" s="40"/>
      <c r="L287" s="40"/>
    </row>
    <row r="288" spans="1:15" x14ac:dyDescent="0.25">
      <c r="A288" s="6" t="s">
        <v>22</v>
      </c>
      <c r="B288" s="37" t="s">
        <v>39</v>
      </c>
      <c r="C288" s="37" t="s">
        <v>43</v>
      </c>
      <c r="D288" s="37" t="s">
        <v>55</v>
      </c>
      <c r="E288" s="35">
        <v>9000090750</v>
      </c>
      <c r="F288" s="35">
        <v>850</v>
      </c>
      <c r="G288" s="33"/>
      <c r="H288" s="40">
        <f>H289</f>
        <v>1</v>
      </c>
      <c r="I288" s="235">
        <f t="shared" si="69"/>
        <v>0</v>
      </c>
      <c r="J288" s="40">
        <f>J289</f>
        <v>20</v>
      </c>
      <c r="K288" s="40">
        <f>K289</f>
        <v>20</v>
      </c>
      <c r="L288" s="40">
        <f>L289</f>
        <v>20</v>
      </c>
    </row>
    <row r="289" spans="1:12" x14ac:dyDescent="0.25">
      <c r="A289" s="7" t="s">
        <v>8</v>
      </c>
      <c r="B289" s="37" t="s">
        <v>39</v>
      </c>
      <c r="C289" s="37" t="s">
        <v>43</v>
      </c>
      <c r="D289" s="37" t="s">
        <v>55</v>
      </c>
      <c r="E289" s="35">
        <v>9000090750</v>
      </c>
      <c r="F289" s="35">
        <v>850</v>
      </c>
      <c r="G289" s="35">
        <v>1</v>
      </c>
      <c r="H289" s="40">
        <v>1</v>
      </c>
      <c r="I289" s="235">
        <f t="shared" si="69"/>
        <v>0</v>
      </c>
      <c r="J289" s="40">
        <v>20</v>
      </c>
      <c r="K289" s="40">
        <v>20</v>
      </c>
      <c r="L289" s="40">
        <v>20</v>
      </c>
    </row>
    <row r="290" spans="1:12" x14ac:dyDescent="0.25">
      <c r="A290" s="6" t="s">
        <v>331</v>
      </c>
      <c r="B290" s="37" t="s">
        <v>39</v>
      </c>
      <c r="C290" s="37" t="s">
        <v>43</v>
      </c>
      <c r="D290" s="37" t="s">
        <v>55</v>
      </c>
      <c r="E290" s="35">
        <v>9000090760</v>
      </c>
      <c r="F290" s="33"/>
      <c r="G290" s="33"/>
      <c r="H290" s="40">
        <f>H291+H294</f>
        <v>625</v>
      </c>
      <c r="I290" s="235">
        <f t="shared" si="69"/>
        <v>500</v>
      </c>
      <c r="J290" s="40">
        <f>J291+J294</f>
        <v>2600</v>
      </c>
      <c r="K290" s="40">
        <f>K291+K294</f>
        <v>2100</v>
      </c>
      <c r="L290" s="40">
        <f>L291+L294</f>
        <v>2100</v>
      </c>
    </row>
    <row r="291" spans="1:12" ht="60" x14ac:dyDescent="0.25">
      <c r="A291" s="6" t="s">
        <v>17</v>
      </c>
      <c r="B291" s="37" t="s">
        <v>39</v>
      </c>
      <c r="C291" s="37" t="s">
        <v>43</v>
      </c>
      <c r="D291" s="37" t="s">
        <v>55</v>
      </c>
      <c r="E291" s="35">
        <v>9000090760</v>
      </c>
      <c r="F291" s="35">
        <v>100</v>
      </c>
      <c r="G291" s="33"/>
      <c r="H291" s="40">
        <f t="shared" ref="H291:L292" si="74">H292</f>
        <v>577</v>
      </c>
      <c r="I291" s="235">
        <f t="shared" si="69"/>
        <v>500</v>
      </c>
      <c r="J291" s="40">
        <f t="shared" si="74"/>
        <v>2600</v>
      </c>
      <c r="K291" s="40">
        <f t="shared" si="74"/>
        <v>2100</v>
      </c>
      <c r="L291" s="40">
        <f t="shared" si="74"/>
        <v>2100</v>
      </c>
    </row>
    <row r="292" spans="1:12" x14ac:dyDescent="0.25">
      <c r="A292" s="6" t="s">
        <v>181</v>
      </c>
      <c r="B292" s="37" t="s">
        <v>39</v>
      </c>
      <c r="C292" s="37" t="s">
        <v>43</v>
      </c>
      <c r="D292" s="37" t="s">
        <v>55</v>
      </c>
      <c r="E292" s="35">
        <v>9000090760</v>
      </c>
      <c r="F292" s="35">
        <v>110</v>
      </c>
      <c r="G292" s="33"/>
      <c r="H292" s="40">
        <f t="shared" si="74"/>
        <v>577</v>
      </c>
      <c r="I292" s="235">
        <f t="shared" si="69"/>
        <v>500</v>
      </c>
      <c r="J292" s="40">
        <f t="shared" si="74"/>
        <v>2600</v>
      </c>
      <c r="K292" s="40">
        <f t="shared" si="74"/>
        <v>2100</v>
      </c>
      <c r="L292" s="40">
        <f t="shared" si="74"/>
        <v>2100</v>
      </c>
    </row>
    <row r="293" spans="1:12" x14ac:dyDescent="0.25">
      <c r="A293" s="7" t="s">
        <v>8</v>
      </c>
      <c r="B293" s="37" t="s">
        <v>39</v>
      </c>
      <c r="C293" s="37" t="s">
        <v>43</v>
      </c>
      <c r="D293" s="37" t="s">
        <v>55</v>
      </c>
      <c r="E293" s="35">
        <v>9000090760</v>
      </c>
      <c r="F293" s="35">
        <v>110</v>
      </c>
      <c r="G293" s="35">
        <v>1</v>
      </c>
      <c r="H293" s="40">
        <v>577</v>
      </c>
      <c r="I293" s="235">
        <f t="shared" si="69"/>
        <v>500</v>
      </c>
      <c r="J293" s="40">
        <v>2600</v>
      </c>
      <c r="K293" s="40">
        <v>2100</v>
      </c>
      <c r="L293" s="40">
        <v>2100</v>
      </c>
    </row>
    <row r="294" spans="1:12" ht="30" hidden="1" customHeight="1" x14ac:dyDescent="0.25">
      <c r="A294" s="29" t="s">
        <v>160</v>
      </c>
      <c r="B294" s="37" t="s">
        <v>39</v>
      </c>
      <c r="C294" s="37" t="s">
        <v>43</v>
      </c>
      <c r="D294" s="37" t="s">
        <v>55</v>
      </c>
      <c r="E294" s="35">
        <v>9000090760</v>
      </c>
      <c r="F294" s="35">
        <v>200</v>
      </c>
      <c r="G294" s="33"/>
      <c r="H294" s="40">
        <f t="shared" ref="H294:L295" si="75">H295</f>
        <v>48</v>
      </c>
      <c r="I294" s="235">
        <f t="shared" si="69"/>
        <v>0</v>
      </c>
      <c r="J294" s="40">
        <f t="shared" si="75"/>
        <v>0</v>
      </c>
      <c r="K294" s="40">
        <f t="shared" si="75"/>
        <v>0</v>
      </c>
      <c r="L294" s="40">
        <f t="shared" si="75"/>
        <v>0</v>
      </c>
    </row>
    <row r="295" spans="1:12" ht="30" hidden="1" customHeight="1" x14ac:dyDescent="0.25">
      <c r="A295" s="6" t="s">
        <v>20</v>
      </c>
      <c r="B295" s="37" t="s">
        <v>39</v>
      </c>
      <c r="C295" s="37" t="s">
        <v>43</v>
      </c>
      <c r="D295" s="37" t="s">
        <v>55</v>
      </c>
      <c r="E295" s="35">
        <v>9000090760</v>
      </c>
      <c r="F295" s="35">
        <v>240</v>
      </c>
      <c r="G295" s="33"/>
      <c r="H295" s="40">
        <f t="shared" si="75"/>
        <v>48</v>
      </c>
      <c r="I295" s="235">
        <f t="shared" si="69"/>
        <v>0</v>
      </c>
      <c r="J295" s="40">
        <f t="shared" si="75"/>
        <v>0</v>
      </c>
      <c r="K295" s="40">
        <f t="shared" si="75"/>
        <v>0</v>
      </c>
      <c r="L295" s="40">
        <f t="shared" si="75"/>
        <v>0</v>
      </c>
    </row>
    <row r="296" spans="1:12" ht="15" hidden="1" customHeight="1" x14ac:dyDescent="0.25">
      <c r="A296" s="7" t="s">
        <v>8</v>
      </c>
      <c r="B296" s="37" t="s">
        <v>39</v>
      </c>
      <c r="C296" s="37" t="s">
        <v>43</v>
      </c>
      <c r="D296" s="37" t="s">
        <v>55</v>
      </c>
      <c r="E296" s="35">
        <v>9000090760</v>
      </c>
      <c r="F296" s="35">
        <v>240</v>
      </c>
      <c r="G296" s="35">
        <v>1</v>
      </c>
      <c r="H296" s="40">
        <v>48</v>
      </c>
      <c r="I296" s="235">
        <f t="shared" si="69"/>
        <v>0</v>
      </c>
      <c r="J296" s="40"/>
      <c r="K296" s="40"/>
      <c r="L296" s="40"/>
    </row>
    <row r="297" spans="1:12" x14ac:dyDescent="0.25">
      <c r="A297" s="5" t="s">
        <v>56</v>
      </c>
      <c r="B297" s="93" t="s">
        <v>39</v>
      </c>
      <c r="C297" s="93">
        <v>1000</v>
      </c>
      <c r="D297" s="36"/>
      <c r="E297" s="33"/>
      <c r="F297" s="33"/>
      <c r="G297" s="33"/>
      <c r="H297" s="235" t="e">
        <f>H298+H328</f>
        <v>#REF!</v>
      </c>
      <c r="I297" s="235">
        <f t="shared" si="69"/>
        <v>-600</v>
      </c>
      <c r="J297" s="235">
        <f>J298+J328</f>
        <v>7694.8000000000011</v>
      </c>
      <c r="K297" s="235">
        <f>K298+K328</f>
        <v>8294.8000000000011</v>
      </c>
      <c r="L297" s="235">
        <f>L298+L328</f>
        <v>8294.8000000000011</v>
      </c>
    </row>
    <row r="298" spans="1:12" x14ac:dyDescent="0.25">
      <c r="A298" s="5" t="s">
        <v>57</v>
      </c>
      <c r="B298" s="93" t="s">
        <v>39</v>
      </c>
      <c r="C298" s="93">
        <v>1000</v>
      </c>
      <c r="D298" s="93">
        <v>1004</v>
      </c>
      <c r="E298" s="181"/>
      <c r="F298" s="181"/>
      <c r="G298" s="181"/>
      <c r="H298" s="235" t="e">
        <f>H299+#REF!</f>
        <v>#REF!</v>
      </c>
      <c r="I298" s="235">
        <f t="shared" si="69"/>
        <v>-600</v>
      </c>
      <c r="J298" s="235">
        <f>J299</f>
        <v>5441.7000000000007</v>
      </c>
      <c r="K298" s="235">
        <f>K299</f>
        <v>6041.7000000000007</v>
      </c>
      <c r="L298" s="235">
        <f>L299</f>
        <v>6041.7000000000007</v>
      </c>
    </row>
    <row r="299" spans="1:12" x14ac:dyDescent="0.25">
      <c r="A299" s="6" t="s">
        <v>16</v>
      </c>
      <c r="B299" s="37" t="s">
        <v>39</v>
      </c>
      <c r="C299" s="37">
        <v>1000</v>
      </c>
      <c r="D299" s="37">
        <v>1004</v>
      </c>
      <c r="E299" s="35">
        <v>9000000000</v>
      </c>
      <c r="F299" s="33"/>
      <c r="G299" s="33"/>
      <c r="H299" s="40" t="e">
        <f>#REF!</f>
        <v>#REF!</v>
      </c>
      <c r="I299" s="235">
        <f t="shared" si="69"/>
        <v>-600</v>
      </c>
      <c r="J299" s="40">
        <f>J300+J304+J308+J312+J320+J316+J327</f>
        <v>5441.7000000000007</v>
      </c>
      <c r="K299" s="40">
        <f>K300+K304+K308+K312+K320+K316+K327</f>
        <v>6041.7000000000007</v>
      </c>
      <c r="L299" s="40">
        <f>L300+L304+L308+L312+L320+L316+L327</f>
        <v>6041.7000000000007</v>
      </c>
    </row>
    <row r="300" spans="1:12" ht="30" hidden="1" customHeight="1" x14ac:dyDescent="0.25">
      <c r="A300" s="29" t="s">
        <v>348</v>
      </c>
      <c r="B300" s="37" t="s">
        <v>39</v>
      </c>
      <c r="C300" s="37">
        <v>1000</v>
      </c>
      <c r="D300" s="37">
        <v>1004</v>
      </c>
      <c r="E300" s="32">
        <v>9000052600</v>
      </c>
      <c r="F300" s="33"/>
      <c r="G300" s="33"/>
      <c r="H300" s="40">
        <f t="shared" ref="H300:L302" si="76">H301</f>
        <v>269.904</v>
      </c>
      <c r="I300" s="235">
        <f t="shared" si="69"/>
        <v>0</v>
      </c>
      <c r="J300" s="40">
        <f t="shared" si="76"/>
        <v>0</v>
      </c>
      <c r="K300" s="40">
        <f t="shared" si="76"/>
        <v>0</v>
      </c>
      <c r="L300" s="40">
        <f t="shared" si="76"/>
        <v>0</v>
      </c>
    </row>
    <row r="301" spans="1:12" ht="15" hidden="1" customHeight="1" x14ac:dyDescent="0.25">
      <c r="A301" s="6" t="s">
        <v>49</v>
      </c>
      <c r="B301" s="37" t="s">
        <v>39</v>
      </c>
      <c r="C301" s="37">
        <v>1000</v>
      </c>
      <c r="D301" s="37">
        <v>1004</v>
      </c>
      <c r="E301" s="32">
        <v>9000052600</v>
      </c>
      <c r="F301" s="35">
        <v>300</v>
      </c>
      <c r="G301" s="33"/>
      <c r="H301" s="40">
        <f t="shared" si="76"/>
        <v>269.904</v>
      </c>
      <c r="I301" s="235">
        <f t="shared" si="69"/>
        <v>0</v>
      </c>
      <c r="J301" s="40">
        <f t="shared" si="76"/>
        <v>0</v>
      </c>
      <c r="K301" s="40">
        <f t="shared" si="76"/>
        <v>0</v>
      </c>
      <c r="L301" s="40">
        <f t="shared" si="76"/>
        <v>0</v>
      </c>
    </row>
    <row r="302" spans="1:12" ht="15" hidden="1" customHeight="1" x14ac:dyDescent="0.25">
      <c r="A302" s="6" t="s">
        <v>58</v>
      </c>
      <c r="B302" s="37" t="s">
        <v>39</v>
      </c>
      <c r="C302" s="37">
        <v>1000</v>
      </c>
      <c r="D302" s="37">
        <v>1004</v>
      </c>
      <c r="E302" s="32">
        <v>9000052600</v>
      </c>
      <c r="F302" s="35">
        <v>310</v>
      </c>
      <c r="G302" s="33"/>
      <c r="H302" s="40">
        <f t="shared" si="76"/>
        <v>269.904</v>
      </c>
      <c r="I302" s="235">
        <f t="shared" si="69"/>
        <v>0</v>
      </c>
      <c r="J302" s="40">
        <f t="shared" si="76"/>
        <v>0</v>
      </c>
      <c r="K302" s="40">
        <f t="shared" si="76"/>
        <v>0</v>
      </c>
      <c r="L302" s="40">
        <f t="shared" si="76"/>
        <v>0</v>
      </c>
    </row>
    <row r="303" spans="1:12" ht="15" hidden="1" customHeight="1" x14ac:dyDescent="0.25">
      <c r="A303" s="7" t="s">
        <v>9</v>
      </c>
      <c r="B303" s="37" t="s">
        <v>39</v>
      </c>
      <c r="C303" s="37">
        <v>1000</v>
      </c>
      <c r="D303" s="37">
        <v>1004</v>
      </c>
      <c r="E303" s="32">
        <v>9000052600</v>
      </c>
      <c r="F303" s="35">
        <v>310</v>
      </c>
      <c r="G303" s="35">
        <v>2</v>
      </c>
      <c r="H303" s="40">
        <v>269.904</v>
      </c>
      <c r="I303" s="235">
        <f t="shared" si="69"/>
        <v>0</v>
      </c>
      <c r="J303" s="40"/>
      <c r="K303" s="40"/>
      <c r="L303" s="40"/>
    </row>
    <row r="304" spans="1:12" ht="75" hidden="1" customHeight="1" x14ac:dyDescent="0.25">
      <c r="A304" s="29" t="s">
        <v>159</v>
      </c>
      <c r="B304" s="37" t="s">
        <v>39</v>
      </c>
      <c r="C304" s="37" t="s">
        <v>59</v>
      </c>
      <c r="D304" s="37" t="s">
        <v>60</v>
      </c>
      <c r="E304" s="32">
        <v>9000072460</v>
      </c>
      <c r="F304" s="35"/>
      <c r="G304" s="35"/>
      <c r="H304" s="40">
        <f t="shared" ref="H304:L306" si="77">H305</f>
        <v>70</v>
      </c>
      <c r="I304" s="235">
        <f t="shared" si="69"/>
        <v>0</v>
      </c>
      <c r="J304" s="40">
        <f t="shared" si="77"/>
        <v>0</v>
      </c>
      <c r="K304" s="40">
        <f t="shared" si="77"/>
        <v>0</v>
      </c>
      <c r="L304" s="40">
        <f t="shared" si="77"/>
        <v>0</v>
      </c>
    </row>
    <row r="305" spans="1:12" ht="15" hidden="1" customHeight="1" x14ac:dyDescent="0.25">
      <c r="A305" s="6" t="s">
        <v>49</v>
      </c>
      <c r="B305" s="37" t="s">
        <v>39</v>
      </c>
      <c r="C305" s="37">
        <v>1000</v>
      </c>
      <c r="D305" s="37">
        <v>1004</v>
      </c>
      <c r="E305" s="35">
        <v>9000072460</v>
      </c>
      <c r="F305" s="35">
        <v>300</v>
      </c>
      <c r="G305" s="33"/>
      <c r="H305" s="40">
        <f t="shared" si="77"/>
        <v>70</v>
      </c>
      <c r="I305" s="235">
        <f t="shared" si="69"/>
        <v>0</v>
      </c>
      <c r="J305" s="40">
        <f t="shared" si="77"/>
        <v>0</v>
      </c>
      <c r="K305" s="40">
        <f t="shared" si="77"/>
        <v>0</v>
      </c>
      <c r="L305" s="40">
        <f t="shared" si="77"/>
        <v>0</v>
      </c>
    </row>
    <row r="306" spans="1:12" ht="30" hidden="1" customHeight="1" x14ac:dyDescent="0.25">
      <c r="A306" s="6" t="s">
        <v>50</v>
      </c>
      <c r="B306" s="37" t="s">
        <v>39</v>
      </c>
      <c r="C306" s="37">
        <v>1000</v>
      </c>
      <c r="D306" s="37">
        <v>1004</v>
      </c>
      <c r="E306" s="35">
        <v>9000072460</v>
      </c>
      <c r="F306" s="35">
        <v>320</v>
      </c>
      <c r="G306" s="33"/>
      <c r="H306" s="40">
        <f t="shared" si="77"/>
        <v>70</v>
      </c>
      <c r="I306" s="235">
        <f t="shared" si="69"/>
        <v>0</v>
      </c>
      <c r="J306" s="40">
        <f t="shared" si="77"/>
        <v>0</v>
      </c>
      <c r="K306" s="40">
        <f t="shared" si="77"/>
        <v>0</v>
      </c>
      <c r="L306" s="40">
        <f t="shared" si="77"/>
        <v>0</v>
      </c>
    </row>
    <row r="307" spans="1:12" ht="15" hidden="1" customHeight="1" x14ac:dyDescent="0.25">
      <c r="A307" s="7" t="s">
        <v>9</v>
      </c>
      <c r="B307" s="37" t="s">
        <v>39</v>
      </c>
      <c r="C307" s="37">
        <v>1000</v>
      </c>
      <c r="D307" s="37">
        <v>1004</v>
      </c>
      <c r="E307" s="35">
        <v>9000072460</v>
      </c>
      <c r="F307" s="35">
        <v>320</v>
      </c>
      <c r="G307" s="35">
        <v>2</v>
      </c>
      <c r="H307" s="40">
        <v>70</v>
      </c>
      <c r="I307" s="235">
        <f t="shared" si="69"/>
        <v>0</v>
      </c>
      <c r="J307" s="40"/>
      <c r="K307" s="40"/>
      <c r="L307" s="40"/>
    </row>
    <row r="308" spans="1:12" ht="105" hidden="1" customHeight="1" x14ac:dyDescent="0.25">
      <c r="A308" s="29" t="s">
        <v>349</v>
      </c>
      <c r="B308" s="37" t="s">
        <v>39</v>
      </c>
      <c r="C308" s="37">
        <v>1000</v>
      </c>
      <c r="D308" s="37">
        <v>1004</v>
      </c>
      <c r="E308" s="32">
        <v>9000072470</v>
      </c>
      <c r="F308" s="33"/>
      <c r="G308" s="33"/>
      <c r="H308" s="40">
        <f t="shared" ref="H308:L310" si="78">H309</f>
        <v>3.6</v>
      </c>
      <c r="I308" s="235">
        <f t="shared" si="69"/>
        <v>0</v>
      </c>
      <c r="J308" s="40">
        <f t="shared" si="78"/>
        <v>0</v>
      </c>
      <c r="K308" s="40">
        <f t="shared" si="78"/>
        <v>0</v>
      </c>
      <c r="L308" s="40">
        <f t="shared" si="78"/>
        <v>0</v>
      </c>
    </row>
    <row r="309" spans="1:12" ht="15" hidden="1" customHeight="1" x14ac:dyDescent="0.25">
      <c r="A309" s="6" t="s">
        <v>49</v>
      </c>
      <c r="B309" s="37" t="s">
        <v>39</v>
      </c>
      <c r="C309" s="37">
        <v>1000</v>
      </c>
      <c r="D309" s="37">
        <v>1004</v>
      </c>
      <c r="E309" s="35">
        <v>9000072470</v>
      </c>
      <c r="F309" s="35">
        <v>300</v>
      </c>
      <c r="G309" s="33"/>
      <c r="H309" s="40">
        <f t="shared" si="78"/>
        <v>3.6</v>
      </c>
      <c r="I309" s="235">
        <f t="shared" si="69"/>
        <v>0</v>
      </c>
      <c r="J309" s="40">
        <f t="shared" si="78"/>
        <v>0</v>
      </c>
      <c r="K309" s="40">
        <f t="shared" si="78"/>
        <v>0</v>
      </c>
      <c r="L309" s="40">
        <f t="shared" si="78"/>
        <v>0</v>
      </c>
    </row>
    <row r="310" spans="1:12" ht="30" hidden="1" customHeight="1" x14ac:dyDescent="0.25">
      <c r="A310" s="6" t="s">
        <v>50</v>
      </c>
      <c r="B310" s="37" t="s">
        <v>39</v>
      </c>
      <c r="C310" s="37">
        <v>1000</v>
      </c>
      <c r="D310" s="37">
        <v>1004</v>
      </c>
      <c r="E310" s="35">
        <v>9000072470</v>
      </c>
      <c r="F310" s="35">
        <v>320</v>
      </c>
      <c r="G310" s="33"/>
      <c r="H310" s="40">
        <f t="shared" si="78"/>
        <v>3.6</v>
      </c>
      <c r="I310" s="235">
        <f t="shared" si="69"/>
        <v>0</v>
      </c>
      <c r="J310" s="40">
        <f t="shared" si="78"/>
        <v>0</v>
      </c>
      <c r="K310" s="40">
        <f t="shared" si="78"/>
        <v>0</v>
      </c>
      <c r="L310" s="40">
        <f t="shared" si="78"/>
        <v>0</v>
      </c>
    </row>
    <row r="311" spans="1:12" ht="15" hidden="1" customHeight="1" x14ac:dyDescent="0.25">
      <c r="A311" s="7" t="s">
        <v>9</v>
      </c>
      <c r="B311" s="37" t="s">
        <v>39</v>
      </c>
      <c r="C311" s="37">
        <v>1000</v>
      </c>
      <c r="D311" s="37">
        <v>1004</v>
      </c>
      <c r="E311" s="35">
        <v>9000072470</v>
      </c>
      <c r="F311" s="35">
        <v>320</v>
      </c>
      <c r="G311" s="35">
        <v>2</v>
      </c>
      <c r="H311" s="40">
        <v>3.6</v>
      </c>
      <c r="I311" s="235">
        <f t="shared" si="69"/>
        <v>0</v>
      </c>
      <c r="J311" s="40"/>
      <c r="K311" s="40"/>
      <c r="L311" s="40"/>
    </row>
    <row r="312" spans="1:12" ht="45" x14ac:dyDescent="0.25">
      <c r="A312" s="29" t="s">
        <v>350</v>
      </c>
      <c r="B312" s="37" t="s">
        <v>39</v>
      </c>
      <c r="C312" s="37">
        <v>1000</v>
      </c>
      <c r="D312" s="37">
        <v>1004</v>
      </c>
      <c r="E312" s="32">
        <v>9000072480</v>
      </c>
      <c r="F312" s="33"/>
      <c r="G312" s="33"/>
      <c r="H312" s="40">
        <f t="shared" ref="H312:L314" si="79">H313</f>
        <v>3863.4</v>
      </c>
      <c r="I312" s="235">
        <f t="shared" si="69"/>
        <v>0</v>
      </c>
      <c r="J312" s="40">
        <f t="shared" si="79"/>
        <v>4230.1000000000004</v>
      </c>
      <c r="K312" s="40">
        <f t="shared" si="79"/>
        <v>4230.1000000000004</v>
      </c>
      <c r="L312" s="40">
        <f t="shared" si="79"/>
        <v>4230.1000000000004</v>
      </c>
    </row>
    <row r="313" spans="1:12" x14ac:dyDescent="0.25">
      <c r="A313" s="6" t="s">
        <v>49</v>
      </c>
      <c r="B313" s="37" t="s">
        <v>39</v>
      </c>
      <c r="C313" s="37">
        <v>1000</v>
      </c>
      <c r="D313" s="37">
        <v>1004</v>
      </c>
      <c r="E313" s="32">
        <v>9000072480</v>
      </c>
      <c r="F313" s="35">
        <v>300</v>
      </c>
      <c r="G313" s="33"/>
      <c r="H313" s="40">
        <f t="shared" si="79"/>
        <v>3863.4</v>
      </c>
      <c r="I313" s="235">
        <f t="shared" si="69"/>
        <v>0</v>
      </c>
      <c r="J313" s="40">
        <f t="shared" si="79"/>
        <v>4230.1000000000004</v>
      </c>
      <c r="K313" s="40">
        <f t="shared" si="79"/>
        <v>4230.1000000000004</v>
      </c>
      <c r="L313" s="40">
        <f t="shared" si="79"/>
        <v>4230.1000000000004</v>
      </c>
    </row>
    <row r="314" spans="1:12" ht="30" x14ac:dyDescent="0.25">
      <c r="A314" s="6" t="s">
        <v>50</v>
      </c>
      <c r="B314" s="37" t="s">
        <v>39</v>
      </c>
      <c r="C314" s="37">
        <v>1000</v>
      </c>
      <c r="D314" s="37">
        <v>1004</v>
      </c>
      <c r="E314" s="32">
        <v>9000072480</v>
      </c>
      <c r="F314" s="35">
        <v>320</v>
      </c>
      <c r="G314" s="33"/>
      <c r="H314" s="40">
        <f t="shared" si="79"/>
        <v>3863.4</v>
      </c>
      <c r="I314" s="235">
        <f t="shared" si="69"/>
        <v>0</v>
      </c>
      <c r="J314" s="40">
        <f t="shared" si="79"/>
        <v>4230.1000000000004</v>
      </c>
      <c r="K314" s="40">
        <f t="shared" si="79"/>
        <v>4230.1000000000004</v>
      </c>
      <c r="L314" s="40">
        <f t="shared" si="79"/>
        <v>4230.1000000000004</v>
      </c>
    </row>
    <row r="315" spans="1:12" x14ac:dyDescent="0.25">
      <c r="A315" s="7" t="s">
        <v>9</v>
      </c>
      <c r="B315" s="37" t="s">
        <v>39</v>
      </c>
      <c r="C315" s="37">
        <v>1000</v>
      </c>
      <c r="D315" s="37">
        <v>1004</v>
      </c>
      <c r="E315" s="32">
        <v>9000072480</v>
      </c>
      <c r="F315" s="35">
        <v>320</v>
      </c>
      <c r="G315" s="35">
        <v>2</v>
      </c>
      <c r="H315" s="40">
        <v>3863.4</v>
      </c>
      <c r="I315" s="235">
        <f t="shared" si="69"/>
        <v>0</v>
      </c>
      <c r="J315" s="40">
        <v>4230.1000000000004</v>
      </c>
      <c r="K315" s="40">
        <v>4230.1000000000004</v>
      </c>
      <c r="L315" s="40">
        <v>4230.1000000000004</v>
      </c>
    </row>
    <row r="316" spans="1:12" ht="68.25" hidden="1" customHeight="1" x14ac:dyDescent="0.25">
      <c r="A316" s="24" t="s">
        <v>172</v>
      </c>
      <c r="B316" s="37" t="s">
        <v>39</v>
      </c>
      <c r="C316" s="37">
        <v>1000</v>
      </c>
      <c r="D316" s="37">
        <v>1004</v>
      </c>
      <c r="E316" s="32">
        <v>9000072490</v>
      </c>
      <c r="F316" s="33"/>
      <c r="G316" s="33"/>
      <c r="H316" s="40">
        <f t="shared" ref="H316:L318" si="80">H317</f>
        <v>3863.4</v>
      </c>
      <c r="I316" s="235">
        <f t="shared" ref="I316:I370" si="81">J316-K316</f>
        <v>0</v>
      </c>
      <c r="J316" s="40">
        <f t="shared" si="80"/>
        <v>0</v>
      </c>
      <c r="K316" s="40">
        <f t="shared" si="80"/>
        <v>0</v>
      </c>
      <c r="L316" s="40">
        <f t="shared" si="80"/>
        <v>0</v>
      </c>
    </row>
    <row r="317" spans="1:12" ht="15" hidden="1" customHeight="1" x14ac:dyDescent="0.25">
      <c r="A317" s="6" t="s">
        <v>49</v>
      </c>
      <c r="B317" s="37" t="s">
        <v>39</v>
      </c>
      <c r="C317" s="37">
        <v>1000</v>
      </c>
      <c r="D317" s="37">
        <v>1004</v>
      </c>
      <c r="E317" s="32">
        <v>9000072490</v>
      </c>
      <c r="F317" s="35">
        <v>300</v>
      </c>
      <c r="G317" s="33"/>
      <c r="H317" s="40">
        <f t="shared" si="80"/>
        <v>3863.4</v>
      </c>
      <c r="I317" s="235">
        <f t="shared" si="81"/>
        <v>0</v>
      </c>
      <c r="J317" s="40">
        <f t="shared" si="80"/>
        <v>0</v>
      </c>
      <c r="K317" s="40">
        <f t="shared" si="80"/>
        <v>0</v>
      </c>
      <c r="L317" s="40">
        <f t="shared" si="80"/>
        <v>0</v>
      </c>
    </row>
    <row r="318" spans="1:12" ht="30" hidden="1" customHeight="1" x14ac:dyDescent="0.25">
      <c r="A318" s="6" t="s">
        <v>50</v>
      </c>
      <c r="B318" s="37" t="s">
        <v>39</v>
      </c>
      <c r="C318" s="37">
        <v>1000</v>
      </c>
      <c r="D318" s="37">
        <v>1004</v>
      </c>
      <c r="E318" s="32">
        <v>9000072490</v>
      </c>
      <c r="F318" s="35">
        <v>320</v>
      </c>
      <c r="G318" s="33"/>
      <c r="H318" s="40">
        <f t="shared" si="80"/>
        <v>3863.4</v>
      </c>
      <c r="I318" s="235">
        <f t="shared" si="81"/>
        <v>0</v>
      </c>
      <c r="J318" s="40">
        <f t="shared" si="80"/>
        <v>0</v>
      </c>
      <c r="K318" s="40">
        <f t="shared" si="80"/>
        <v>0</v>
      </c>
      <c r="L318" s="40">
        <f t="shared" si="80"/>
        <v>0</v>
      </c>
    </row>
    <row r="319" spans="1:12" ht="15" hidden="1" customHeight="1" x14ac:dyDescent="0.25">
      <c r="A319" s="7" t="s">
        <v>9</v>
      </c>
      <c r="B319" s="37" t="s">
        <v>39</v>
      </c>
      <c r="C319" s="37">
        <v>1000</v>
      </c>
      <c r="D319" s="37">
        <v>1004</v>
      </c>
      <c r="E319" s="32">
        <v>9000072490</v>
      </c>
      <c r="F319" s="35">
        <v>320</v>
      </c>
      <c r="G319" s="35">
        <v>2</v>
      </c>
      <c r="H319" s="40">
        <v>3863.4</v>
      </c>
      <c r="I319" s="235">
        <f t="shared" si="81"/>
        <v>0</v>
      </c>
      <c r="J319" s="40"/>
      <c r="K319" s="40"/>
      <c r="L319" s="40"/>
    </row>
    <row r="320" spans="1:12" ht="30" x14ac:dyDescent="0.25">
      <c r="A320" s="29" t="s">
        <v>351</v>
      </c>
      <c r="B320" s="37" t="s">
        <v>39</v>
      </c>
      <c r="C320" s="37">
        <v>1000</v>
      </c>
      <c r="D320" s="37">
        <v>1004</v>
      </c>
      <c r="E320" s="32">
        <v>9000072500</v>
      </c>
      <c r="F320" s="33"/>
      <c r="G320" s="33"/>
      <c r="H320" s="40">
        <f>H321</f>
        <v>3863.4</v>
      </c>
      <c r="I320" s="235">
        <f>J320-K320</f>
        <v>0</v>
      </c>
      <c r="J320" s="40">
        <f t="shared" ref="J320:L322" si="82">J321</f>
        <v>50</v>
      </c>
      <c r="K320" s="40">
        <f t="shared" si="82"/>
        <v>50</v>
      </c>
      <c r="L320" s="40">
        <f t="shared" si="82"/>
        <v>50</v>
      </c>
    </row>
    <row r="321" spans="1:12" x14ac:dyDescent="0.25">
      <c r="A321" s="6" t="s">
        <v>49</v>
      </c>
      <c r="B321" s="37" t="s">
        <v>39</v>
      </c>
      <c r="C321" s="37">
        <v>1000</v>
      </c>
      <c r="D321" s="37">
        <v>1004</v>
      </c>
      <c r="E321" s="32">
        <v>9000072500</v>
      </c>
      <c r="F321" s="35">
        <v>300</v>
      </c>
      <c r="G321" s="33"/>
      <c r="H321" s="40">
        <f>H322</f>
        <v>3863.4</v>
      </c>
      <c r="I321" s="235">
        <f>J321-K321</f>
        <v>0</v>
      </c>
      <c r="J321" s="40">
        <f t="shared" si="82"/>
        <v>50</v>
      </c>
      <c r="K321" s="40">
        <f t="shared" si="82"/>
        <v>50</v>
      </c>
      <c r="L321" s="40">
        <f t="shared" si="82"/>
        <v>50</v>
      </c>
    </row>
    <row r="322" spans="1:12" ht="30" x14ac:dyDescent="0.25">
      <c r="A322" s="6" t="s">
        <v>50</v>
      </c>
      <c r="B322" s="37" t="s">
        <v>39</v>
      </c>
      <c r="C322" s="37">
        <v>1000</v>
      </c>
      <c r="D322" s="37">
        <v>1004</v>
      </c>
      <c r="E322" s="32">
        <v>9000072500</v>
      </c>
      <c r="F322" s="35">
        <v>320</v>
      </c>
      <c r="G322" s="33"/>
      <c r="H322" s="40">
        <f>H323</f>
        <v>3863.4</v>
      </c>
      <c r="I322" s="235">
        <f>J322-K322</f>
        <v>0</v>
      </c>
      <c r="J322" s="40">
        <f t="shared" si="82"/>
        <v>50</v>
      </c>
      <c r="K322" s="40">
        <f t="shared" si="82"/>
        <v>50</v>
      </c>
      <c r="L322" s="40">
        <f t="shared" si="82"/>
        <v>50</v>
      </c>
    </row>
    <row r="323" spans="1:12" x14ac:dyDescent="0.25">
      <c r="A323" s="7" t="s">
        <v>9</v>
      </c>
      <c r="B323" s="37" t="s">
        <v>39</v>
      </c>
      <c r="C323" s="37">
        <v>1000</v>
      </c>
      <c r="D323" s="37">
        <v>1004</v>
      </c>
      <c r="E323" s="32">
        <v>9000072500</v>
      </c>
      <c r="F323" s="35">
        <v>320</v>
      </c>
      <c r="G323" s="35">
        <v>2</v>
      </c>
      <c r="H323" s="40">
        <v>3863.4</v>
      </c>
      <c r="I323" s="235">
        <f>J323-K323</f>
        <v>0</v>
      </c>
      <c r="J323" s="40">
        <v>50</v>
      </c>
      <c r="K323" s="40">
        <v>50</v>
      </c>
      <c r="L323" s="40">
        <v>50</v>
      </c>
    </row>
    <row r="324" spans="1:12" ht="45" x14ac:dyDescent="0.25">
      <c r="A324" s="29" t="s">
        <v>286</v>
      </c>
      <c r="B324" s="37" t="s">
        <v>39</v>
      </c>
      <c r="C324" s="37">
        <v>1000</v>
      </c>
      <c r="D324" s="37">
        <v>1004</v>
      </c>
      <c r="E324" s="32">
        <v>9000071510</v>
      </c>
      <c r="F324" s="33"/>
      <c r="G324" s="33"/>
      <c r="H324" s="40">
        <f t="shared" ref="H324:L326" si="83">H325</f>
        <v>1378.4</v>
      </c>
      <c r="I324" s="235">
        <f t="shared" si="81"/>
        <v>-600</v>
      </c>
      <c r="J324" s="40">
        <f t="shared" si="83"/>
        <v>1161.5999999999999</v>
      </c>
      <c r="K324" s="40">
        <f t="shared" si="83"/>
        <v>1761.6</v>
      </c>
      <c r="L324" s="40">
        <f t="shared" si="83"/>
        <v>1761.6</v>
      </c>
    </row>
    <row r="325" spans="1:12" x14ac:dyDescent="0.25">
      <c r="A325" s="6" t="s">
        <v>49</v>
      </c>
      <c r="B325" s="37" t="s">
        <v>39</v>
      </c>
      <c r="C325" s="37">
        <v>1000</v>
      </c>
      <c r="D325" s="37">
        <v>1004</v>
      </c>
      <c r="E325" s="32">
        <v>9000071510</v>
      </c>
      <c r="F325" s="35">
        <v>300</v>
      </c>
      <c r="G325" s="33"/>
      <c r="H325" s="40">
        <f t="shared" si="83"/>
        <v>1378.4</v>
      </c>
      <c r="I325" s="235">
        <f t="shared" si="81"/>
        <v>-600</v>
      </c>
      <c r="J325" s="40">
        <f t="shared" si="83"/>
        <v>1161.5999999999999</v>
      </c>
      <c r="K325" s="40">
        <f t="shared" si="83"/>
        <v>1761.6</v>
      </c>
      <c r="L325" s="40">
        <f t="shared" si="83"/>
        <v>1761.6</v>
      </c>
    </row>
    <row r="326" spans="1:12" ht="30" x14ac:dyDescent="0.25">
      <c r="A326" s="6" t="s">
        <v>50</v>
      </c>
      <c r="B326" s="37" t="s">
        <v>39</v>
      </c>
      <c r="C326" s="37">
        <v>1000</v>
      </c>
      <c r="D326" s="37">
        <v>1004</v>
      </c>
      <c r="E326" s="32">
        <v>9000071510</v>
      </c>
      <c r="F326" s="35">
        <v>320</v>
      </c>
      <c r="G326" s="33"/>
      <c r="H326" s="40">
        <f t="shared" si="83"/>
        <v>1378.4</v>
      </c>
      <c r="I326" s="235">
        <f t="shared" si="81"/>
        <v>-600</v>
      </c>
      <c r="J326" s="40">
        <f t="shared" si="83"/>
        <v>1161.5999999999999</v>
      </c>
      <c r="K326" s="40">
        <f t="shared" si="83"/>
        <v>1761.6</v>
      </c>
      <c r="L326" s="40">
        <f t="shared" si="83"/>
        <v>1761.6</v>
      </c>
    </row>
    <row r="327" spans="1:12" x14ac:dyDescent="0.25">
      <c r="A327" s="7" t="s">
        <v>9</v>
      </c>
      <c r="B327" s="37" t="s">
        <v>39</v>
      </c>
      <c r="C327" s="37">
        <v>1000</v>
      </c>
      <c r="D327" s="37">
        <v>1004</v>
      </c>
      <c r="E327" s="32">
        <v>9000071510</v>
      </c>
      <c r="F327" s="35">
        <v>320</v>
      </c>
      <c r="G327" s="35">
        <v>2</v>
      </c>
      <c r="H327" s="40">
        <v>1378.4</v>
      </c>
      <c r="I327" s="235">
        <f t="shared" si="81"/>
        <v>-600</v>
      </c>
      <c r="J327" s="40">
        <v>1161.5999999999999</v>
      </c>
      <c r="K327" s="40">
        <v>1761.6</v>
      </c>
      <c r="L327" s="40">
        <v>1761.6</v>
      </c>
    </row>
    <row r="328" spans="1:12" x14ac:dyDescent="0.25">
      <c r="A328" s="5" t="s">
        <v>61</v>
      </c>
      <c r="B328" s="93" t="s">
        <v>39</v>
      </c>
      <c r="C328" s="93">
        <v>1000</v>
      </c>
      <c r="D328" s="93">
        <v>1006</v>
      </c>
      <c r="E328" s="181"/>
      <c r="F328" s="181"/>
      <c r="G328" s="181"/>
      <c r="H328" s="235" t="e">
        <f t="shared" ref="H328:L329" si="84">H329</f>
        <v>#REF!</v>
      </c>
      <c r="I328" s="235">
        <f t="shared" si="81"/>
        <v>0</v>
      </c>
      <c r="J328" s="235">
        <f t="shared" si="84"/>
        <v>2253.1</v>
      </c>
      <c r="K328" s="235">
        <f t="shared" si="84"/>
        <v>2253.1</v>
      </c>
      <c r="L328" s="235">
        <f t="shared" si="84"/>
        <v>2253.1</v>
      </c>
    </row>
    <row r="329" spans="1:12" x14ac:dyDescent="0.25">
      <c r="A329" s="6" t="s">
        <v>16</v>
      </c>
      <c r="B329" s="37" t="s">
        <v>39</v>
      </c>
      <c r="C329" s="37">
        <v>1000</v>
      </c>
      <c r="D329" s="37">
        <v>1006</v>
      </c>
      <c r="E329" s="35">
        <v>9000000000</v>
      </c>
      <c r="F329" s="33"/>
      <c r="G329" s="33"/>
      <c r="H329" s="40" t="e">
        <f t="shared" si="84"/>
        <v>#REF!</v>
      </c>
      <c r="I329" s="235">
        <f t="shared" si="81"/>
        <v>0</v>
      </c>
      <c r="J329" s="40">
        <f t="shared" si="84"/>
        <v>2253.1</v>
      </c>
      <c r="K329" s="40">
        <f t="shared" si="84"/>
        <v>2253.1</v>
      </c>
      <c r="L329" s="40">
        <f t="shared" si="84"/>
        <v>2253.1</v>
      </c>
    </row>
    <row r="330" spans="1:12" x14ac:dyDescent="0.25">
      <c r="A330" s="29" t="s">
        <v>355</v>
      </c>
      <c r="B330" s="37" t="s">
        <v>39</v>
      </c>
      <c r="C330" s="37">
        <v>1000</v>
      </c>
      <c r="D330" s="37">
        <v>1006</v>
      </c>
      <c r="E330" s="32">
        <v>9000071600</v>
      </c>
      <c r="F330" s="33"/>
      <c r="G330" s="33"/>
      <c r="H330" s="40" t="e">
        <f>#REF!</f>
        <v>#REF!</v>
      </c>
      <c r="I330" s="235">
        <f t="shared" si="81"/>
        <v>0</v>
      </c>
      <c r="J330" s="40">
        <f>J331+J334</f>
        <v>2253.1</v>
      </c>
      <c r="K330" s="40">
        <f>K331+K334</f>
        <v>2253.1</v>
      </c>
      <c r="L330" s="40">
        <f>L331+L334</f>
        <v>2253.1</v>
      </c>
    </row>
    <row r="331" spans="1:12" ht="60" x14ac:dyDescent="0.25">
      <c r="A331" s="6" t="s">
        <v>17</v>
      </c>
      <c r="B331" s="37" t="s">
        <v>39</v>
      </c>
      <c r="C331" s="37">
        <v>1000</v>
      </c>
      <c r="D331" s="37">
        <v>1006</v>
      </c>
      <c r="E331" s="32">
        <v>9000071600</v>
      </c>
      <c r="F331" s="35">
        <v>100</v>
      </c>
      <c r="G331" s="33"/>
      <c r="H331" s="40">
        <f t="shared" ref="H331:L332" si="85">H332</f>
        <v>795</v>
      </c>
      <c r="I331" s="235">
        <f t="shared" si="81"/>
        <v>0</v>
      </c>
      <c r="J331" s="40">
        <f t="shared" si="85"/>
        <v>2143.1</v>
      </c>
      <c r="K331" s="40">
        <f t="shared" si="85"/>
        <v>2143.1</v>
      </c>
      <c r="L331" s="40">
        <f t="shared" si="85"/>
        <v>2143.1</v>
      </c>
    </row>
    <row r="332" spans="1:12" ht="30" x14ac:dyDescent="0.25">
      <c r="A332" s="6" t="s">
        <v>18</v>
      </c>
      <c r="B332" s="37" t="s">
        <v>39</v>
      </c>
      <c r="C332" s="37">
        <v>1000</v>
      </c>
      <c r="D332" s="37">
        <v>1006</v>
      </c>
      <c r="E332" s="32">
        <v>9000071600</v>
      </c>
      <c r="F332" s="35">
        <v>120</v>
      </c>
      <c r="G332" s="33"/>
      <c r="H332" s="40">
        <f t="shared" si="85"/>
        <v>795</v>
      </c>
      <c r="I332" s="235">
        <f t="shared" si="81"/>
        <v>0</v>
      </c>
      <c r="J332" s="40">
        <f t="shared" si="85"/>
        <v>2143.1</v>
      </c>
      <c r="K332" s="40">
        <f t="shared" si="85"/>
        <v>2143.1</v>
      </c>
      <c r="L332" s="40">
        <f t="shared" si="85"/>
        <v>2143.1</v>
      </c>
    </row>
    <row r="333" spans="1:12" x14ac:dyDescent="0.25">
      <c r="A333" s="7" t="s">
        <v>9</v>
      </c>
      <c r="B333" s="37" t="s">
        <v>39</v>
      </c>
      <c r="C333" s="37">
        <v>1000</v>
      </c>
      <c r="D333" s="37">
        <v>1006</v>
      </c>
      <c r="E333" s="32">
        <v>9000071600</v>
      </c>
      <c r="F333" s="35">
        <v>120</v>
      </c>
      <c r="G333" s="35">
        <v>2</v>
      </c>
      <c r="H333" s="40">
        <v>795</v>
      </c>
      <c r="I333" s="235">
        <f t="shared" si="81"/>
        <v>0</v>
      </c>
      <c r="J333" s="40">
        <v>2143.1</v>
      </c>
      <c r="K333" s="40">
        <v>2143.1</v>
      </c>
      <c r="L333" s="40">
        <v>2143.1</v>
      </c>
    </row>
    <row r="334" spans="1:12" ht="30" x14ac:dyDescent="0.25">
      <c r="A334" s="29" t="s">
        <v>160</v>
      </c>
      <c r="B334" s="37" t="s">
        <v>39</v>
      </c>
      <c r="C334" s="37">
        <v>1000</v>
      </c>
      <c r="D334" s="37">
        <v>1006</v>
      </c>
      <c r="E334" s="32">
        <v>9000071600</v>
      </c>
      <c r="F334" s="35">
        <v>200</v>
      </c>
      <c r="G334" s="33"/>
      <c r="H334" s="40">
        <f t="shared" ref="H334:L335" si="86">H335</f>
        <v>15.7</v>
      </c>
      <c r="I334" s="235">
        <f t="shared" si="81"/>
        <v>0</v>
      </c>
      <c r="J334" s="40">
        <f t="shared" si="86"/>
        <v>110</v>
      </c>
      <c r="K334" s="40">
        <f t="shared" si="86"/>
        <v>110</v>
      </c>
      <c r="L334" s="40">
        <f t="shared" si="86"/>
        <v>110</v>
      </c>
    </row>
    <row r="335" spans="1:12" ht="30" x14ac:dyDescent="0.25">
      <c r="A335" s="6" t="s">
        <v>20</v>
      </c>
      <c r="B335" s="37" t="s">
        <v>39</v>
      </c>
      <c r="C335" s="37">
        <v>1000</v>
      </c>
      <c r="D335" s="37">
        <v>1006</v>
      </c>
      <c r="E335" s="32">
        <v>9000071600</v>
      </c>
      <c r="F335" s="35">
        <v>240</v>
      </c>
      <c r="G335" s="33"/>
      <c r="H335" s="40">
        <f t="shared" si="86"/>
        <v>15.7</v>
      </c>
      <c r="I335" s="235">
        <f t="shared" si="81"/>
        <v>0</v>
      </c>
      <c r="J335" s="40">
        <f t="shared" si="86"/>
        <v>110</v>
      </c>
      <c r="K335" s="40">
        <f t="shared" si="86"/>
        <v>110</v>
      </c>
      <c r="L335" s="40">
        <f t="shared" si="86"/>
        <v>110</v>
      </c>
    </row>
    <row r="336" spans="1:12" x14ac:dyDescent="0.25">
      <c r="A336" s="7" t="s">
        <v>9</v>
      </c>
      <c r="B336" s="37" t="s">
        <v>39</v>
      </c>
      <c r="C336" s="37">
        <v>1000</v>
      </c>
      <c r="D336" s="37">
        <v>1006</v>
      </c>
      <c r="E336" s="32">
        <v>9000071600</v>
      </c>
      <c r="F336" s="35">
        <v>240</v>
      </c>
      <c r="G336" s="35">
        <v>2</v>
      </c>
      <c r="H336" s="40">
        <v>15.7</v>
      </c>
      <c r="I336" s="235">
        <f t="shared" si="81"/>
        <v>0</v>
      </c>
      <c r="J336" s="40">
        <v>110</v>
      </c>
      <c r="K336" s="40">
        <v>110</v>
      </c>
      <c r="L336" s="40">
        <v>110</v>
      </c>
    </row>
    <row r="337" spans="1:19" x14ac:dyDescent="0.25">
      <c r="A337" s="272" t="s">
        <v>534</v>
      </c>
      <c r="B337" s="93" t="s">
        <v>39</v>
      </c>
      <c r="C337" s="93" t="s">
        <v>544</v>
      </c>
      <c r="D337" s="36"/>
      <c r="E337" s="33"/>
      <c r="F337" s="33"/>
      <c r="G337" s="33"/>
      <c r="H337" s="235" t="e">
        <f>H338+H311+H427+H474</f>
        <v>#REF!</v>
      </c>
      <c r="I337" s="235">
        <f>J337-K337</f>
        <v>0</v>
      </c>
      <c r="J337" s="235">
        <f>J338</f>
        <v>2500</v>
      </c>
      <c r="K337" s="235">
        <f>K338</f>
        <v>2500</v>
      </c>
      <c r="L337" s="235">
        <f>L338</f>
        <v>2500</v>
      </c>
    </row>
    <row r="338" spans="1:19" x14ac:dyDescent="0.25">
      <c r="A338" s="272" t="s">
        <v>549</v>
      </c>
      <c r="B338" s="93" t="s">
        <v>39</v>
      </c>
      <c r="C338" s="93" t="s">
        <v>544</v>
      </c>
      <c r="D338" s="38" t="s">
        <v>533</v>
      </c>
      <c r="E338" s="33"/>
      <c r="F338" s="33"/>
      <c r="G338" s="33"/>
      <c r="H338" s="40" t="e">
        <f>#REF!+#REF!</f>
        <v>#REF!</v>
      </c>
      <c r="I338" s="235">
        <f>J338-K338</f>
        <v>0</v>
      </c>
      <c r="J338" s="235">
        <f>J341+J308+J302</f>
        <v>2500</v>
      </c>
      <c r="K338" s="235">
        <f>K341+K308+K302</f>
        <v>2500</v>
      </c>
      <c r="L338" s="235">
        <f>L341+L308+L302</f>
        <v>2500</v>
      </c>
      <c r="R338" s="46"/>
      <c r="S338" s="46"/>
    </row>
    <row r="339" spans="1:19" ht="30" x14ac:dyDescent="0.25">
      <c r="A339" s="111" t="s">
        <v>546</v>
      </c>
      <c r="B339" s="37" t="s">
        <v>39</v>
      </c>
      <c r="C339" s="37" t="s">
        <v>544</v>
      </c>
      <c r="D339" s="36" t="s">
        <v>533</v>
      </c>
      <c r="E339" s="33">
        <v>5800000000</v>
      </c>
      <c r="F339" s="33"/>
      <c r="G339" s="33"/>
      <c r="H339" s="40"/>
      <c r="I339" s="235"/>
      <c r="J339" s="40">
        <f>J340</f>
        <v>2500</v>
      </c>
      <c r="K339" s="40">
        <f>K340</f>
        <v>2500</v>
      </c>
      <c r="L339" s="40">
        <f>L340</f>
        <v>2500</v>
      </c>
      <c r="R339" s="46"/>
      <c r="S339" s="46"/>
    </row>
    <row r="340" spans="1:19" ht="30" x14ac:dyDescent="0.25">
      <c r="A340" s="29" t="s">
        <v>370</v>
      </c>
      <c r="B340" s="37" t="s">
        <v>39</v>
      </c>
      <c r="C340" s="37" t="s">
        <v>544</v>
      </c>
      <c r="D340" s="36" t="s">
        <v>533</v>
      </c>
      <c r="E340" s="32">
        <v>5800190730</v>
      </c>
      <c r="F340" s="35">
        <v>600</v>
      </c>
      <c r="G340" s="33"/>
      <c r="H340" s="40">
        <f t="shared" ref="H340:L341" si="87">H341</f>
        <v>14279.9</v>
      </c>
      <c r="I340" s="235">
        <f>J340-K340</f>
        <v>0</v>
      </c>
      <c r="J340" s="40">
        <f t="shared" si="87"/>
        <v>2500</v>
      </c>
      <c r="K340" s="40">
        <f t="shared" si="87"/>
        <v>2500</v>
      </c>
      <c r="L340" s="40">
        <f t="shared" si="87"/>
        <v>2500</v>
      </c>
    </row>
    <row r="341" spans="1:19" x14ac:dyDescent="0.25">
      <c r="A341" s="6" t="s">
        <v>47</v>
      </c>
      <c r="B341" s="37" t="s">
        <v>39</v>
      </c>
      <c r="C341" s="37" t="s">
        <v>544</v>
      </c>
      <c r="D341" s="37" t="s">
        <v>533</v>
      </c>
      <c r="E341" s="32">
        <v>5800190730</v>
      </c>
      <c r="F341" s="35">
        <v>610</v>
      </c>
      <c r="G341" s="33"/>
      <c r="H341" s="40">
        <f t="shared" si="87"/>
        <v>14279.9</v>
      </c>
      <c r="I341" s="235">
        <f>J341-K341</f>
        <v>0</v>
      </c>
      <c r="J341" s="40">
        <f t="shared" si="87"/>
        <v>2500</v>
      </c>
      <c r="K341" s="40">
        <f t="shared" si="87"/>
        <v>2500</v>
      </c>
      <c r="L341" s="40">
        <f t="shared" si="87"/>
        <v>2500</v>
      </c>
    </row>
    <row r="342" spans="1:19" x14ac:dyDescent="0.25">
      <c r="A342" s="7" t="s">
        <v>8</v>
      </c>
      <c r="B342" s="37" t="s">
        <v>39</v>
      </c>
      <c r="C342" s="37" t="s">
        <v>544</v>
      </c>
      <c r="D342" s="36" t="s">
        <v>533</v>
      </c>
      <c r="E342" s="32">
        <v>5800190730</v>
      </c>
      <c r="F342" s="35">
        <v>610</v>
      </c>
      <c r="G342" s="35">
        <v>1</v>
      </c>
      <c r="H342" s="40">
        <v>14279.9</v>
      </c>
      <c r="I342" s="235">
        <f>J342-K342</f>
        <v>0</v>
      </c>
      <c r="J342" s="40">
        <v>2500</v>
      </c>
      <c r="K342" s="40">
        <v>2500</v>
      </c>
      <c r="L342" s="40">
        <v>2500</v>
      </c>
    </row>
    <row r="343" spans="1:19" x14ac:dyDescent="0.25">
      <c r="A343" s="5" t="s">
        <v>62</v>
      </c>
      <c r="B343" s="93" t="s">
        <v>63</v>
      </c>
      <c r="C343" s="36"/>
      <c r="D343" s="36"/>
      <c r="E343" s="33"/>
      <c r="F343" s="33"/>
      <c r="G343" s="33"/>
      <c r="H343" s="235" t="e">
        <f>H347+H522+H764+H594+#REF!</f>
        <v>#REF!</v>
      </c>
      <c r="I343" s="235">
        <f t="shared" si="81"/>
        <v>-43850.906329999998</v>
      </c>
      <c r="J343" s="235">
        <f>J346+J819</f>
        <v>116299.65291999999</v>
      </c>
      <c r="K343" s="235">
        <f>K346+K819</f>
        <v>160150.55924999999</v>
      </c>
      <c r="L343" s="235">
        <f>L346+L819</f>
        <v>161303.63238999998</v>
      </c>
    </row>
    <row r="344" spans="1:19" x14ac:dyDescent="0.25">
      <c r="A344" s="5" t="s">
        <v>8</v>
      </c>
      <c r="B344" s="93">
        <v>1</v>
      </c>
      <c r="C344" s="36"/>
      <c r="D344" s="36"/>
      <c r="E344" s="33"/>
      <c r="F344" s="33"/>
      <c r="G344" s="33"/>
      <c r="H344" s="235" t="e">
        <f>H362+H365+#REF!+H386+H443+H424+H436+H539+H545+H770+H475+H480+#REF!+H593+#REF!+H799+H432+H606+#REF!+#REF!+H600+#REF!</f>
        <v>#REF!</v>
      </c>
      <c r="I344" s="235">
        <f t="shared" si="81"/>
        <v>-17356.706329999986</v>
      </c>
      <c r="J344" s="235">
        <f>J353+J362+J365+J368+J370+J386+J424+J427+J430+J436+J439+J443+J448+J452+J456+J469+J475+J480+J489+J493+J500+J505+J509+J513+J517+J521+J536+J545+J568+J579+J593+J600+J606+J616+J618+J613+J623+J627+J636+J642+J651+J655+J662+J672+J680+J747+J763+J770+J774+J825+J828+J831+J833+J701+J704+J707+J575+J420+J460+J464+J356</f>
        <v>99937.489150000009</v>
      </c>
      <c r="K344" s="281">
        <f>K353+K362+K365+K368+K370+K386+K424+K427+K430+K436+K439+K443+K448+K452+K456+K469+K475+K480+K489+K493+K500+K505+K509+K513+K517+K521+K536+K545+K568+K579+K593+K600+K606+K616+K618+K613+K623+K627+K636+K642+K651+K655+K662+K672+K680+K747+K763+K770+K774+K825+K828+K831+K833+K701+K704+K707</f>
        <v>117294.19547999999</v>
      </c>
      <c r="L344" s="281">
        <f>L353+L362+L365+L368+L370+L386+L424+L427+L430+L436+L439+L443+L448+L452+L456+L469+L475+L480+L489+L493+L500+L505+L509+L513+L517+L521+L536+L545+L568+L579+L593+L600+L606+L616+L618+L613+L623+L627+L636+L642+L651+L655+L662+L672+L680+L747+L763+L770+L774+L825+L828+L831+L833+L701+L704+L707</f>
        <v>120761.57922</v>
      </c>
    </row>
    <row r="345" spans="1:19" x14ac:dyDescent="0.25">
      <c r="A345" s="5" t="s">
        <v>9</v>
      </c>
      <c r="B345" s="93">
        <v>2</v>
      </c>
      <c r="C345" s="36"/>
      <c r="D345" s="36"/>
      <c r="E345" s="33"/>
      <c r="F345" s="33"/>
      <c r="G345" s="33"/>
      <c r="H345" s="235" t="e">
        <f>H409+H412+H395+H398+H804+#REF!+#REF!+#REF!+#REF!+#REF!+#REF!+H399+#REF!+#REF!+#REF!</f>
        <v>#REF!</v>
      </c>
      <c r="I345" s="235">
        <f t="shared" si="81"/>
        <v>-26494.199999999997</v>
      </c>
      <c r="J345" s="235">
        <f>J409+J395+J402+J780+J812+J398+J412+J405+J564+J804+J380+J784+J583+J795+J676+J743+J788+J713+J720+J530+J808+J735+J731+J755+J727+J374+J684+J571+J665+J416</f>
        <v>16362.163769999999</v>
      </c>
      <c r="K345" s="281">
        <f>K409+K395+K402+K780+K812+K398+K412+K405+K564+K804+K380+K784+K583+K795+K676+K743+K788+K713+K720+K530+K808+K735+K731+K755+K727+K374+K684+K571+K632</f>
        <v>42856.363769999996</v>
      </c>
      <c r="L345" s="281">
        <f>L409+L395+L402+L780+L812+L398+L412+L405+L564+L804+L380+L784+L583+L795+L676+L743+L788+L713+L720+L530+L808+L735+L731+L755+L727+L374+L684+L571+L632</f>
        <v>40542.053169999999</v>
      </c>
      <c r="O345" s="42"/>
    </row>
    <row r="346" spans="1:19" x14ac:dyDescent="0.25">
      <c r="A346" s="5" t="s">
        <v>62</v>
      </c>
      <c r="B346" s="93" t="s">
        <v>63</v>
      </c>
      <c r="C346" s="36"/>
      <c r="D346" s="36"/>
      <c r="E346" s="33"/>
      <c r="F346" s="33"/>
      <c r="G346" s="33"/>
      <c r="H346" s="235"/>
      <c r="I346" s="235">
        <f t="shared" si="81"/>
        <v>-44850.906329999998</v>
      </c>
      <c r="J346" s="235">
        <f>J347+J494+J522+J594+J656+J666+J764</f>
        <v>102849.65291999999</v>
      </c>
      <c r="K346" s="281">
        <f>K347+K494+K522+K594+K656+K666+K764</f>
        <v>147700.55924999999</v>
      </c>
      <c r="L346" s="281">
        <f>L347+L494+L522+L594+L656+L666+L764</f>
        <v>148853.63238999998</v>
      </c>
      <c r="O346" s="42"/>
    </row>
    <row r="347" spans="1:19" x14ac:dyDescent="0.25">
      <c r="A347" s="5" t="s">
        <v>12</v>
      </c>
      <c r="B347" s="93" t="s">
        <v>63</v>
      </c>
      <c r="C347" s="93" t="s">
        <v>13</v>
      </c>
      <c r="D347" s="36"/>
      <c r="E347" s="33"/>
      <c r="F347" s="33"/>
      <c r="G347" s="33"/>
      <c r="H347" s="235" t="e">
        <f>H357+H381+H390</f>
        <v>#REF!</v>
      </c>
      <c r="I347" s="235">
        <f t="shared" si="81"/>
        <v>2828</v>
      </c>
      <c r="J347" s="235">
        <f>J348+J357+J381+J390+J375</f>
        <v>37004.6</v>
      </c>
      <c r="K347" s="235">
        <f>K357+K381+K390+K348+K375</f>
        <v>34176.6</v>
      </c>
      <c r="L347" s="235">
        <f>L357+L381+L390+L348+L375</f>
        <v>34174.1</v>
      </c>
    </row>
    <row r="348" spans="1:19" ht="28.5" x14ac:dyDescent="0.25">
      <c r="A348" s="89" t="s">
        <v>186</v>
      </c>
      <c r="B348" s="93" t="s">
        <v>63</v>
      </c>
      <c r="C348" s="93" t="s">
        <v>13</v>
      </c>
      <c r="D348" s="93" t="s">
        <v>188</v>
      </c>
      <c r="E348" s="181"/>
      <c r="F348" s="181"/>
      <c r="G348" s="181"/>
      <c r="H348" s="235" t="e">
        <f t="shared" ref="H348:L349" si="88">H349</f>
        <v>#REF!</v>
      </c>
      <c r="I348" s="235">
        <f t="shared" si="81"/>
        <v>0</v>
      </c>
      <c r="J348" s="235">
        <f t="shared" si="88"/>
        <v>2600</v>
      </c>
      <c r="K348" s="235">
        <f t="shared" si="88"/>
        <v>2600</v>
      </c>
      <c r="L348" s="235">
        <f t="shared" si="88"/>
        <v>2600</v>
      </c>
    </row>
    <row r="349" spans="1:19" x14ac:dyDescent="0.25">
      <c r="A349" s="90" t="s">
        <v>187</v>
      </c>
      <c r="B349" s="37" t="s">
        <v>63</v>
      </c>
      <c r="C349" s="37" t="s">
        <v>13</v>
      </c>
      <c r="D349" s="37" t="s">
        <v>188</v>
      </c>
      <c r="E349" s="35">
        <v>9000000000</v>
      </c>
      <c r="F349" s="33"/>
      <c r="G349" s="33"/>
      <c r="H349" s="40" t="e">
        <f t="shared" si="88"/>
        <v>#REF!</v>
      </c>
      <c r="I349" s="235">
        <f t="shared" si="81"/>
        <v>0</v>
      </c>
      <c r="J349" s="40">
        <f t="shared" si="88"/>
        <v>2600</v>
      </c>
      <c r="K349" s="40">
        <f t="shared" si="88"/>
        <v>2600</v>
      </c>
      <c r="L349" s="40">
        <f t="shared" si="88"/>
        <v>2600</v>
      </c>
    </row>
    <row r="350" spans="1:19" x14ac:dyDescent="0.25">
      <c r="A350" s="90" t="s">
        <v>333</v>
      </c>
      <c r="B350" s="37" t="s">
        <v>63</v>
      </c>
      <c r="C350" s="37" t="s">
        <v>13</v>
      </c>
      <c r="D350" s="37" t="s">
        <v>188</v>
      </c>
      <c r="E350" s="35">
        <v>9000090100</v>
      </c>
      <c r="F350" s="33"/>
      <c r="G350" s="33"/>
      <c r="H350" s="40" t="e">
        <f>H351+H359+#REF!+#REF!</f>
        <v>#REF!</v>
      </c>
      <c r="I350" s="235">
        <f t="shared" si="81"/>
        <v>0</v>
      </c>
      <c r="J350" s="40">
        <f>J351+J354</f>
        <v>2600</v>
      </c>
      <c r="K350" s="40">
        <f>K351+K354</f>
        <v>2600</v>
      </c>
      <c r="L350" s="40">
        <f>L351+L354</f>
        <v>2600</v>
      </c>
    </row>
    <row r="351" spans="1:19" ht="60" x14ac:dyDescent="0.25">
      <c r="A351" s="6" t="s">
        <v>17</v>
      </c>
      <c r="B351" s="37" t="s">
        <v>63</v>
      </c>
      <c r="C351" s="37" t="s">
        <v>13</v>
      </c>
      <c r="D351" s="37" t="s">
        <v>188</v>
      </c>
      <c r="E351" s="35">
        <v>9000090100</v>
      </c>
      <c r="F351" s="35">
        <v>100</v>
      </c>
      <c r="G351" s="33"/>
      <c r="H351" s="40">
        <f>H352</f>
        <v>8404</v>
      </c>
      <c r="I351" s="235">
        <f t="shared" si="81"/>
        <v>-100</v>
      </c>
      <c r="J351" s="40">
        <f t="shared" ref="J351:L352" si="89">J352</f>
        <v>2500</v>
      </c>
      <c r="K351" s="40">
        <f t="shared" si="89"/>
        <v>2600</v>
      </c>
      <c r="L351" s="40">
        <f t="shared" si="89"/>
        <v>2600</v>
      </c>
    </row>
    <row r="352" spans="1:19" ht="30" x14ac:dyDescent="0.25">
      <c r="A352" s="6" t="s">
        <v>18</v>
      </c>
      <c r="B352" s="37" t="s">
        <v>63</v>
      </c>
      <c r="C352" s="37" t="s">
        <v>13</v>
      </c>
      <c r="D352" s="37" t="s">
        <v>188</v>
      </c>
      <c r="E352" s="35">
        <v>9000090100</v>
      </c>
      <c r="F352" s="35">
        <v>120</v>
      </c>
      <c r="G352" s="33"/>
      <c r="H352" s="40">
        <f>H353</f>
        <v>8404</v>
      </c>
      <c r="I352" s="235">
        <f t="shared" si="81"/>
        <v>-100</v>
      </c>
      <c r="J352" s="40">
        <f t="shared" si="89"/>
        <v>2500</v>
      </c>
      <c r="K352" s="40">
        <f t="shared" si="89"/>
        <v>2600</v>
      </c>
      <c r="L352" s="40">
        <f t="shared" si="89"/>
        <v>2600</v>
      </c>
    </row>
    <row r="353" spans="1:12" x14ac:dyDescent="0.25">
      <c r="A353" s="7" t="s">
        <v>8</v>
      </c>
      <c r="B353" s="37" t="s">
        <v>63</v>
      </c>
      <c r="C353" s="37" t="s">
        <v>13</v>
      </c>
      <c r="D353" s="37" t="s">
        <v>188</v>
      </c>
      <c r="E353" s="35">
        <v>9000090100</v>
      </c>
      <c r="F353" s="35">
        <v>120</v>
      </c>
      <c r="G353" s="35">
        <v>1</v>
      </c>
      <c r="H353" s="40">
        <v>8404</v>
      </c>
      <c r="I353" s="235">
        <f t="shared" si="81"/>
        <v>-100</v>
      </c>
      <c r="J353" s="40">
        <v>2500</v>
      </c>
      <c r="K353" s="40">
        <v>2600</v>
      </c>
      <c r="L353" s="40">
        <v>2600</v>
      </c>
    </row>
    <row r="354" spans="1:12" x14ac:dyDescent="0.25">
      <c r="A354" s="6" t="s">
        <v>49</v>
      </c>
      <c r="B354" s="37" t="s">
        <v>63</v>
      </c>
      <c r="C354" s="37" t="s">
        <v>13</v>
      </c>
      <c r="D354" s="37" t="s">
        <v>188</v>
      </c>
      <c r="E354" s="35">
        <v>9000090100</v>
      </c>
      <c r="F354" s="35">
        <v>300</v>
      </c>
      <c r="G354" s="33"/>
      <c r="H354" s="40">
        <f t="shared" ref="H354:L355" si="90">H355</f>
        <v>3863.4</v>
      </c>
      <c r="I354" s="235">
        <f>J354-K354</f>
        <v>100</v>
      </c>
      <c r="J354" s="40">
        <f t="shared" si="90"/>
        <v>100</v>
      </c>
      <c r="K354" s="40">
        <f t="shared" si="90"/>
        <v>0</v>
      </c>
      <c r="L354" s="40">
        <f t="shared" si="90"/>
        <v>0</v>
      </c>
    </row>
    <row r="355" spans="1:12" ht="30" x14ac:dyDescent="0.25">
      <c r="A355" s="6" t="s">
        <v>50</v>
      </c>
      <c r="B355" s="37" t="s">
        <v>63</v>
      </c>
      <c r="C355" s="37" t="s">
        <v>13</v>
      </c>
      <c r="D355" s="37" t="s">
        <v>188</v>
      </c>
      <c r="E355" s="35">
        <v>9000090100</v>
      </c>
      <c r="F355" s="35">
        <v>320</v>
      </c>
      <c r="G355" s="33"/>
      <c r="H355" s="40">
        <f t="shared" si="90"/>
        <v>3863.4</v>
      </c>
      <c r="I355" s="235">
        <f>J355-K355</f>
        <v>100</v>
      </c>
      <c r="J355" s="40">
        <f t="shared" si="90"/>
        <v>100</v>
      </c>
      <c r="K355" s="40">
        <f t="shared" si="90"/>
        <v>0</v>
      </c>
      <c r="L355" s="40">
        <f t="shared" si="90"/>
        <v>0</v>
      </c>
    </row>
    <row r="356" spans="1:12" x14ac:dyDescent="0.25">
      <c r="A356" s="7" t="s">
        <v>8</v>
      </c>
      <c r="B356" s="37" t="s">
        <v>63</v>
      </c>
      <c r="C356" s="37" t="s">
        <v>13</v>
      </c>
      <c r="D356" s="37" t="s">
        <v>188</v>
      </c>
      <c r="E356" s="35">
        <v>9000090100</v>
      </c>
      <c r="F356" s="35">
        <v>320</v>
      </c>
      <c r="G356" s="35">
        <v>1</v>
      </c>
      <c r="H356" s="40">
        <v>3863.4</v>
      </c>
      <c r="I356" s="235">
        <f>J356-K356</f>
        <v>100</v>
      </c>
      <c r="J356" s="40">
        <v>100</v>
      </c>
      <c r="K356" s="40"/>
      <c r="L356" s="40"/>
    </row>
    <row r="357" spans="1:12" ht="48" customHeight="1" x14ac:dyDescent="0.25">
      <c r="A357" s="5" t="s">
        <v>64</v>
      </c>
      <c r="B357" s="93" t="s">
        <v>63</v>
      </c>
      <c r="C357" s="93" t="s">
        <v>13</v>
      </c>
      <c r="D357" s="93" t="s">
        <v>65</v>
      </c>
      <c r="E357" s="181"/>
      <c r="F357" s="181"/>
      <c r="G357" s="181"/>
      <c r="H357" s="235" t="e">
        <f>H358</f>
        <v>#REF!</v>
      </c>
      <c r="I357" s="235">
        <f t="shared" si="81"/>
        <v>2000</v>
      </c>
      <c r="J357" s="235">
        <f>J358</f>
        <v>25650</v>
      </c>
      <c r="K357" s="235">
        <f>K358</f>
        <v>23650</v>
      </c>
      <c r="L357" s="235">
        <f>L358</f>
        <v>23650</v>
      </c>
    </row>
    <row r="358" spans="1:12" x14ac:dyDescent="0.25">
      <c r="A358" s="6" t="s">
        <v>16</v>
      </c>
      <c r="B358" s="37" t="s">
        <v>63</v>
      </c>
      <c r="C358" s="37" t="s">
        <v>13</v>
      </c>
      <c r="D358" s="37" t="s">
        <v>65</v>
      </c>
      <c r="E358" s="35">
        <v>9000000000</v>
      </c>
      <c r="F358" s="33"/>
      <c r="G358" s="33"/>
      <c r="H358" s="40" t="e">
        <f>H359</f>
        <v>#REF!</v>
      </c>
      <c r="I358" s="235">
        <f t="shared" si="81"/>
        <v>2000</v>
      </c>
      <c r="J358" s="40">
        <f>J359+J371</f>
        <v>25650</v>
      </c>
      <c r="K358" s="40">
        <f>K359+K371</f>
        <v>23650</v>
      </c>
      <c r="L358" s="40">
        <f>L359+L371</f>
        <v>23650</v>
      </c>
    </row>
    <row r="359" spans="1:12" x14ac:dyDescent="0.25">
      <c r="A359" s="6" t="s">
        <v>322</v>
      </c>
      <c r="B359" s="37" t="s">
        <v>63</v>
      </c>
      <c r="C359" s="37" t="s">
        <v>13</v>
      </c>
      <c r="D359" s="37" t="s">
        <v>65</v>
      </c>
      <c r="E359" s="35">
        <v>9000090020</v>
      </c>
      <c r="F359" s="33"/>
      <c r="G359" s="33"/>
      <c r="H359" s="40" t="e">
        <f>H360+H363+H366+#REF!</f>
        <v>#REF!</v>
      </c>
      <c r="I359" s="235">
        <f t="shared" si="81"/>
        <v>2000</v>
      </c>
      <c r="J359" s="40">
        <f>J360+J363+J366</f>
        <v>25650</v>
      </c>
      <c r="K359" s="40">
        <f>K360+K363+K366</f>
        <v>23650</v>
      </c>
      <c r="L359" s="40">
        <f>L360+L363+L366</f>
        <v>23650</v>
      </c>
    </row>
    <row r="360" spans="1:12" ht="60" x14ac:dyDescent="0.25">
      <c r="A360" s="6" t="s">
        <v>17</v>
      </c>
      <c r="B360" s="37" t="s">
        <v>63</v>
      </c>
      <c r="C360" s="37" t="s">
        <v>13</v>
      </c>
      <c r="D360" s="37" t="s">
        <v>65</v>
      </c>
      <c r="E360" s="35">
        <v>9000090020</v>
      </c>
      <c r="F360" s="35">
        <v>100</v>
      </c>
      <c r="G360" s="33"/>
      <c r="H360" s="40">
        <f>H361</f>
        <v>8404</v>
      </c>
      <c r="I360" s="235">
        <f t="shared" si="81"/>
        <v>2000</v>
      </c>
      <c r="J360" s="40">
        <f t="shared" ref="J360:L361" si="91">J361</f>
        <v>23500</v>
      </c>
      <c r="K360" s="40">
        <f t="shared" si="91"/>
        <v>21500</v>
      </c>
      <c r="L360" s="40">
        <f t="shared" si="91"/>
        <v>21500</v>
      </c>
    </row>
    <row r="361" spans="1:12" ht="30" x14ac:dyDescent="0.25">
      <c r="A361" s="6" t="s">
        <v>18</v>
      </c>
      <c r="B361" s="37" t="s">
        <v>63</v>
      </c>
      <c r="C361" s="37" t="s">
        <v>13</v>
      </c>
      <c r="D361" s="37" t="s">
        <v>65</v>
      </c>
      <c r="E361" s="35">
        <v>9000090020</v>
      </c>
      <c r="F361" s="35">
        <v>120</v>
      </c>
      <c r="G361" s="33"/>
      <c r="H361" s="40">
        <f>H362</f>
        <v>8404</v>
      </c>
      <c r="I361" s="235">
        <f t="shared" si="81"/>
        <v>2000</v>
      </c>
      <c r="J361" s="40">
        <f t="shared" si="91"/>
        <v>23500</v>
      </c>
      <c r="K361" s="40">
        <f t="shared" si="91"/>
        <v>21500</v>
      </c>
      <c r="L361" s="40">
        <f t="shared" si="91"/>
        <v>21500</v>
      </c>
    </row>
    <row r="362" spans="1:12" x14ac:dyDescent="0.25">
      <c r="A362" s="7" t="s">
        <v>8</v>
      </c>
      <c r="B362" s="37" t="s">
        <v>63</v>
      </c>
      <c r="C362" s="37" t="s">
        <v>13</v>
      </c>
      <c r="D362" s="37" t="s">
        <v>65</v>
      </c>
      <c r="E362" s="35">
        <v>9000090020</v>
      </c>
      <c r="F362" s="35">
        <v>120</v>
      </c>
      <c r="G362" s="35">
        <v>1</v>
      </c>
      <c r="H362" s="40">
        <v>8404</v>
      </c>
      <c r="I362" s="235">
        <f t="shared" si="81"/>
        <v>2000</v>
      </c>
      <c r="J362" s="40">
        <v>23500</v>
      </c>
      <c r="K362" s="40">
        <v>21500</v>
      </c>
      <c r="L362" s="40">
        <v>21500</v>
      </c>
    </row>
    <row r="363" spans="1:12" ht="30" x14ac:dyDescent="0.25">
      <c r="A363" s="29" t="s">
        <v>160</v>
      </c>
      <c r="B363" s="37" t="s">
        <v>63</v>
      </c>
      <c r="C363" s="37" t="s">
        <v>13</v>
      </c>
      <c r="D363" s="37" t="s">
        <v>65</v>
      </c>
      <c r="E363" s="35">
        <v>9000090020</v>
      </c>
      <c r="F363" s="35">
        <v>200</v>
      </c>
      <c r="G363" s="33"/>
      <c r="H363" s="40">
        <f t="shared" ref="H363:L364" si="92">H364</f>
        <v>4860</v>
      </c>
      <c r="I363" s="235">
        <f t="shared" si="81"/>
        <v>0</v>
      </c>
      <c r="J363" s="40">
        <f t="shared" si="92"/>
        <v>2000</v>
      </c>
      <c r="K363" s="40">
        <f t="shared" si="92"/>
        <v>2000</v>
      </c>
      <c r="L363" s="40">
        <f t="shared" si="92"/>
        <v>2000</v>
      </c>
    </row>
    <row r="364" spans="1:12" ht="30" x14ac:dyDescent="0.25">
      <c r="A364" s="6" t="s">
        <v>20</v>
      </c>
      <c r="B364" s="37" t="s">
        <v>63</v>
      </c>
      <c r="C364" s="37" t="s">
        <v>13</v>
      </c>
      <c r="D364" s="37" t="s">
        <v>65</v>
      </c>
      <c r="E364" s="35">
        <v>9000090020</v>
      </c>
      <c r="F364" s="35">
        <v>240</v>
      </c>
      <c r="G364" s="33"/>
      <c r="H364" s="40">
        <f t="shared" si="92"/>
        <v>4860</v>
      </c>
      <c r="I364" s="235">
        <f t="shared" si="81"/>
        <v>0</v>
      </c>
      <c r="J364" s="40">
        <f t="shared" si="92"/>
        <v>2000</v>
      </c>
      <c r="K364" s="40">
        <f t="shared" si="92"/>
        <v>2000</v>
      </c>
      <c r="L364" s="40">
        <f t="shared" si="92"/>
        <v>2000</v>
      </c>
    </row>
    <row r="365" spans="1:12" x14ac:dyDescent="0.25">
      <c r="A365" s="7" t="s">
        <v>8</v>
      </c>
      <c r="B365" s="37" t="s">
        <v>63</v>
      </c>
      <c r="C365" s="37" t="s">
        <v>13</v>
      </c>
      <c r="D365" s="37" t="s">
        <v>65</v>
      </c>
      <c r="E365" s="35">
        <v>9000090020</v>
      </c>
      <c r="F365" s="35">
        <v>240</v>
      </c>
      <c r="G365" s="35">
        <v>1</v>
      </c>
      <c r="H365" s="40">
        <v>4860</v>
      </c>
      <c r="I365" s="235">
        <f t="shared" si="81"/>
        <v>0</v>
      </c>
      <c r="J365" s="40">
        <v>2000</v>
      </c>
      <c r="K365" s="40">
        <v>2000</v>
      </c>
      <c r="L365" s="40">
        <v>2000</v>
      </c>
    </row>
    <row r="366" spans="1:12" x14ac:dyDescent="0.25">
      <c r="A366" s="6" t="s">
        <v>21</v>
      </c>
      <c r="B366" s="37" t="s">
        <v>63</v>
      </c>
      <c r="C366" s="37" t="s">
        <v>13</v>
      </c>
      <c r="D366" s="37" t="s">
        <v>65</v>
      </c>
      <c r="E366" s="35">
        <v>9000090020</v>
      </c>
      <c r="F366" s="35">
        <v>800</v>
      </c>
      <c r="G366" s="33"/>
      <c r="H366" s="40" t="e">
        <f>H369</f>
        <v>#REF!</v>
      </c>
      <c r="I366" s="235">
        <f t="shared" si="81"/>
        <v>0</v>
      </c>
      <c r="J366" s="40">
        <f>J367+J369</f>
        <v>150</v>
      </c>
      <c r="K366" s="40">
        <f>K367+K369</f>
        <v>150</v>
      </c>
      <c r="L366" s="40">
        <f>L367+L369</f>
        <v>150</v>
      </c>
    </row>
    <row r="367" spans="1:12" x14ac:dyDescent="0.25">
      <c r="A367" s="6" t="s">
        <v>161</v>
      </c>
      <c r="B367" s="37" t="s">
        <v>63</v>
      </c>
      <c r="C367" s="37" t="s">
        <v>13</v>
      </c>
      <c r="D367" s="37" t="s">
        <v>65</v>
      </c>
      <c r="E367" s="35">
        <v>9000090020</v>
      </c>
      <c r="F367" s="35">
        <v>830</v>
      </c>
      <c r="G367" s="35"/>
      <c r="H367" s="40">
        <f>H368</f>
        <v>4517</v>
      </c>
      <c r="I367" s="235">
        <f t="shared" si="81"/>
        <v>0</v>
      </c>
      <c r="J367" s="40">
        <f>J368</f>
        <v>5</v>
      </c>
      <c r="K367" s="40">
        <f>K368</f>
        <v>5</v>
      </c>
      <c r="L367" s="40">
        <f>L368</f>
        <v>5</v>
      </c>
    </row>
    <row r="368" spans="1:12" x14ac:dyDescent="0.25">
      <c r="A368" s="7" t="s">
        <v>8</v>
      </c>
      <c r="B368" s="37" t="s">
        <v>63</v>
      </c>
      <c r="C368" s="37" t="s">
        <v>13</v>
      </c>
      <c r="D368" s="37" t="s">
        <v>65</v>
      </c>
      <c r="E368" s="35">
        <v>9000090020</v>
      </c>
      <c r="F368" s="35">
        <v>830</v>
      </c>
      <c r="G368" s="35">
        <v>1</v>
      </c>
      <c r="H368" s="40">
        <v>4517</v>
      </c>
      <c r="I368" s="235">
        <f t="shared" si="81"/>
        <v>0</v>
      </c>
      <c r="J368" s="40">
        <v>5</v>
      </c>
      <c r="K368" s="40">
        <v>5</v>
      </c>
      <c r="L368" s="40">
        <v>5</v>
      </c>
    </row>
    <row r="369" spans="1:15" x14ac:dyDescent="0.25">
      <c r="A369" s="6" t="s">
        <v>22</v>
      </c>
      <c r="B369" s="37" t="s">
        <v>63</v>
      </c>
      <c r="C369" s="37" t="s">
        <v>13</v>
      </c>
      <c r="D369" s="37" t="s">
        <v>65</v>
      </c>
      <c r="E369" s="35">
        <v>9000090020</v>
      </c>
      <c r="F369" s="35">
        <v>850</v>
      </c>
      <c r="G369" s="33"/>
      <c r="H369" s="40" t="e">
        <f>#REF!</f>
        <v>#REF!</v>
      </c>
      <c r="I369" s="235">
        <f t="shared" si="81"/>
        <v>0</v>
      </c>
      <c r="J369" s="40">
        <f>J370</f>
        <v>145</v>
      </c>
      <c r="K369" s="40">
        <f>K370</f>
        <v>145</v>
      </c>
      <c r="L369" s="40">
        <f>L370</f>
        <v>145</v>
      </c>
    </row>
    <row r="370" spans="1:15" x14ac:dyDescent="0.25">
      <c r="A370" s="7" t="s">
        <v>8</v>
      </c>
      <c r="B370" s="37" t="s">
        <v>63</v>
      </c>
      <c r="C370" s="37" t="s">
        <v>13</v>
      </c>
      <c r="D370" s="37" t="s">
        <v>65</v>
      </c>
      <c r="E370" s="35">
        <v>9000090020</v>
      </c>
      <c r="F370" s="35">
        <v>850</v>
      </c>
      <c r="G370" s="35">
        <v>1</v>
      </c>
      <c r="H370" s="40">
        <v>4517</v>
      </c>
      <c r="I370" s="235">
        <f t="shared" si="81"/>
        <v>0</v>
      </c>
      <c r="J370" s="40">
        <v>145</v>
      </c>
      <c r="K370" s="40">
        <v>145</v>
      </c>
      <c r="L370" s="40">
        <v>145</v>
      </c>
    </row>
    <row r="371" spans="1:15" ht="45" hidden="1" x14ac:dyDescent="0.25">
      <c r="A371" s="6" t="s">
        <v>457</v>
      </c>
      <c r="B371" s="37" t="s">
        <v>63</v>
      </c>
      <c r="C371" s="37" t="s">
        <v>13</v>
      </c>
      <c r="D371" s="37" t="s">
        <v>65</v>
      </c>
      <c r="E371" s="35">
        <v>9000055490</v>
      </c>
      <c r="F371" s="33"/>
      <c r="G371" s="33"/>
      <c r="H371" s="40">
        <f>H372+H375+H378</f>
        <v>7389</v>
      </c>
      <c r="I371" s="179">
        <f>J371-K371</f>
        <v>0</v>
      </c>
      <c r="J371" s="40">
        <f>J372</f>
        <v>0</v>
      </c>
      <c r="K371" s="40">
        <f>K372</f>
        <v>0</v>
      </c>
      <c r="L371" s="40">
        <f>L372</f>
        <v>0</v>
      </c>
      <c r="M371" s="180"/>
      <c r="O371" s="42"/>
    </row>
    <row r="372" spans="1:15" ht="60" hidden="1" x14ac:dyDescent="0.25">
      <c r="A372" s="6" t="s">
        <v>17</v>
      </c>
      <c r="B372" s="37" t="s">
        <v>63</v>
      </c>
      <c r="C372" s="37" t="s">
        <v>13</v>
      </c>
      <c r="D372" s="37" t="s">
        <v>65</v>
      </c>
      <c r="E372" s="35">
        <v>9000055490</v>
      </c>
      <c r="F372" s="35">
        <v>100</v>
      </c>
      <c r="G372" s="33"/>
      <c r="H372" s="40">
        <f t="shared" ref="H372:L373" si="93">H373</f>
        <v>2379</v>
      </c>
      <c r="I372" s="179">
        <f>J372-K372</f>
        <v>0</v>
      </c>
      <c r="J372" s="40">
        <f t="shared" si="93"/>
        <v>0</v>
      </c>
      <c r="K372" s="40">
        <f t="shared" si="93"/>
        <v>0</v>
      </c>
      <c r="L372" s="40">
        <f t="shared" si="93"/>
        <v>0</v>
      </c>
      <c r="M372" s="180"/>
      <c r="O372" s="42"/>
    </row>
    <row r="373" spans="1:15" ht="30" hidden="1" x14ac:dyDescent="0.25">
      <c r="A373" s="6" t="s">
        <v>18</v>
      </c>
      <c r="B373" s="37" t="s">
        <v>63</v>
      </c>
      <c r="C373" s="37" t="s">
        <v>13</v>
      </c>
      <c r="D373" s="37" t="s">
        <v>65</v>
      </c>
      <c r="E373" s="35">
        <v>9000055490</v>
      </c>
      <c r="F373" s="35">
        <v>120</v>
      </c>
      <c r="G373" s="33"/>
      <c r="H373" s="40">
        <f t="shared" si="93"/>
        <v>2379</v>
      </c>
      <c r="I373" s="179">
        <f>J373-K373</f>
        <v>0</v>
      </c>
      <c r="J373" s="40">
        <f t="shared" si="93"/>
        <v>0</v>
      </c>
      <c r="K373" s="40">
        <f t="shared" si="93"/>
        <v>0</v>
      </c>
      <c r="L373" s="40">
        <f t="shared" si="93"/>
        <v>0</v>
      </c>
      <c r="M373" s="180"/>
      <c r="O373" s="42"/>
    </row>
    <row r="374" spans="1:15" hidden="1" x14ac:dyDescent="0.25">
      <c r="A374" s="7" t="s">
        <v>9</v>
      </c>
      <c r="B374" s="37" t="s">
        <v>63</v>
      </c>
      <c r="C374" s="37" t="s">
        <v>13</v>
      </c>
      <c r="D374" s="37" t="s">
        <v>65</v>
      </c>
      <c r="E374" s="35">
        <v>9000055490</v>
      </c>
      <c r="F374" s="35">
        <v>120</v>
      </c>
      <c r="G374" s="35">
        <v>2</v>
      </c>
      <c r="H374" s="40">
        <v>2379</v>
      </c>
      <c r="I374" s="179">
        <f>J374-K374</f>
        <v>0</v>
      </c>
      <c r="J374" s="40"/>
      <c r="K374" s="40"/>
      <c r="L374" s="40"/>
      <c r="M374" s="180"/>
      <c r="O374" s="42"/>
    </row>
    <row r="375" spans="1:15" x14ac:dyDescent="0.25">
      <c r="A375" s="5" t="s">
        <v>106</v>
      </c>
      <c r="B375" s="93" t="s">
        <v>63</v>
      </c>
      <c r="C375" s="93" t="s">
        <v>13</v>
      </c>
      <c r="D375" s="93" t="s">
        <v>107</v>
      </c>
      <c r="E375" s="181"/>
      <c r="F375" s="181"/>
      <c r="G375" s="181"/>
      <c r="H375" s="235">
        <f>H376</f>
        <v>150</v>
      </c>
      <c r="I375" s="235">
        <f t="shared" ref="I375:I380" si="94">J375-K375</f>
        <v>57</v>
      </c>
      <c r="J375" s="235">
        <f t="shared" ref="J375:L377" si="95">J376</f>
        <v>59</v>
      </c>
      <c r="K375" s="235">
        <f t="shared" si="95"/>
        <v>2</v>
      </c>
      <c r="L375" s="235">
        <f t="shared" si="95"/>
        <v>2.5</v>
      </c>
      <c r="M375" s="51"/>
    </row>
    <row r="376" spans="1:15" x14ac:dyDescent="0.25">
      <c r="A376" s="6" t="s">
        <v>16</v>
      </c>
      <c r="B376" s="37" t="s">
        <v>63</v>
      </c>
      <c r="C376" s="37" t="s">
        <v>13</v>
      </c>
      <c r="D376" s="37" t="s">
        <v>107</v>
      </c>
      <c r="E376" s="35">
        <v>9000000000</v>
      </c>
      <c r="F376" s="33"/>
      <c r="G376" s="33"/>
      <c r="H376" s="40">
        <f>H381</f>
        <v>150</v>
      </c>
      <c r="I376" s="235">
        <f t="shared" si="94"/>
        <v>57</v>
      </c>
      <c r="J376" s="40">
        <f t="shared" si="95"/>
        <v>59</v>
      </c>
      <c r="K376" s="40">
        <f t="shared" si="95"/>
        <v>2</v>
      </c>
      <c r="L376" s="40">
        <f t="shared" si="95"/>
        <v>2.5</v>
      </c>
    </row>
    <row r="377" spans="1:15" ht="45" x14ac:dyDescent="0.25">
      <c r="A377" s="91" t="s">
        <v>253</v>
      </c>
      <c r="B377" s="37" t="s">
        <v>63</v>
      </c>
      <c r="C377" s="37" t="s">
        <v>13</v>
      </c>
      <c r="D377" s="37" t="s">
        <v>107</v>
      </c>
      <c r="E377" s="35">
        <v>9000051200</v>
      </c>
      <c r="F377" s="33"/>
      <c r="G377" s="33"/>
      <c r="H377" s="40">
        <f>H381</f>
        <v>150</v>
      </c>
      <c r="I377" s="235">
        <f t="shared" si="94"/>
        <v>57</v>
      </c>
      <c r="J377" s="40">
        <f t="shared" si="95"/>
        <v>59</v>
      </c>
      <c r="K377" s="40">
        <f t="shared" si="95"/>
        <v>2</v>
      </c>
      <c r="L377" s="40">
        <f t="shared" si="95"/>
        <v>2.5</v>
      </c>
    </row>
    <row r="378" spans="1:15" ht="30" x14ac:dyDescent="0.25">
      <c r="A378" s="29" t="s">
        <v>160</v>
      </c>
      <c r="B378" s="37" t="s">
        <v>63</v>
      </c>
      <c r="C378" s="37" t="s">
        <v>13</v>
      </c>
      <c r="D378" s="37" t="s">
        <v>107</v>
      </c>
      <c r="E378" s="35">
        <v>9000051200</v>
      </c>
      <c r="F378" s="35">
        <v>200</v>
      </c>
      <c r="G378" s="33"/>
      <c r="H378" s="40">
        <f t="shared" ref="H378:L379" si="96">H379</f>
        <v>4860</v>
      </c>
      <c r="I378" s="235">
        <f t="shared" si="94"/>
        <v>57</v>
      </c>
      <c r="J378" s="40">
        <f t="shared" si="96"/>
        <v>59</v>
      </c>
      <c r="K378" s="40">
        <f t="shared" si="96"/>
        <v>2</v>
      </c>
      <c r="L378" s="40">
        <f t="shared" si="96"/>
        <v>2.5</v>
      </c>
    </row>
    <row r="379" spans="1:15" ht="30" x14ac:dyDescent="0.25">
      <c r="A379" s="6" t="s">
        <v>20</v>
      </c>
      <c r="B379" s="37" t="s">
        <v>63</v>
      </c>
      <c r="C379" s="37" t="s">
        <v>13</v>
      </c>
      <c r="D379" s="37" t="s">
        <v>107</v>
      </c>
      <c r="E379" s="35">
        <v>9000051200</v>
      </c>
      <c r="F379" s="35">
        <v>240</v>
      </c>
      <c r="G379" s="33"/>
      <c r="H379" s="40">
        <f t="shared" si="96"/>
        <v>4860</v>
      </c>
      <c r="I379" s="235">
        <f t="shared" si="94"/>
        <v>57</v>
      </c>
      <c r="J379" s="40">
        <f t="shared" si="96"/>
        <v>59</v>
      </c>
      <c r="K379" s="40">
        <f t="shared" si="96"/>
        <v>2</v>
      </c>
      <c r="L379" s="40">
        <f t="shared" si="96"/>
        <v>2.5</v>
      </c>
    </row>
    <row r="380" spans="1:15" x14ac:dyDescent="0.25">
      <c r="A380" s="7" t="s">
        <v>9</v>
      </c>
      <c r="B380" s="37" t="s">
        <v>63</v>
      </c>
      <c r="C380" s="37" t="s">
        <v>13</v>
      </c>
      <c r="D380" s="37" t="s">
        <v>107</v>
      </c>
      <c r="E380" s="35">
        <v>9000051200</v>
      </c>
      <c r="F380" s="35">
        <v>240</v>
      </c>
      <c r="G380" s="35">
        <v>2</v>
      </c>
      <c r="H380" s="40">
        <v>4860</v>
      </c>
      <c r="I380" s="235">
        <f t="shared" si="94"/>
        <v>57</v>
      </c>
      <c r="J380" s="40">
        <v>59</v>
      </c>
      <c r="K380" s="40">
        <v>2</v>
      </c>
      <c r="L380" s="40">
        <v>2.5</v>
      </c>
    </row>
    <row r="381" spans="1:15" x14ac:dyDescent="0.25">
      <c r="A381" s="5" t="s">
        <v>66</v>
      </c>
      <c r="B381" s="93" t="s">
        <v>63</v>
      </c>
      <c r="C381" s="93" t="s">
        <v>13</v>
      </c>
      <c r="D381" s="93" t="s">
        <v>67</v>
      </c>
      <c r="E381" s="181"/>
      <c r="F381" s="181"/>
      <c r="G381" s="181"/>
      <c r="H381" s="235">
        <f>H382</f>
        <v>150</v>
      </c>
      <c r="I381" s="235">
        <f t="shared" ref="I381:I435" si="97">J381-K381</f>
        <v>-311.35599999999999</v>
      </c>
      <c r="J381" s="235">
        <f>J382</f>
        <v>688.64400000000001</v>
      </c>
      <c r="K381" s="235">
        <f>K382</f>
        <v>1000</v>
      </c>
      <c r="L381" s="235">
        <f>L382</f>
        <v>1000</v>
      </c>
    </row>
    <row r="382" spans="1:15" x14ac:dyDescent="0.25">
      <c r="A382" s="6" t="s">
        <v>16</v>
      </c>
      <c r="B382" s="37" t="s">
        <v>63</v>
      </c>
      <c r="C382" s="37" t="s">
        <v>13</v>
      </c>
      <c r="D382" s="37" t="s">
        <v>67</v>
      </c>
      <c r="E382" s="35">
        <v>9000000000</v>
      </c>
      <c r="F382" s="33"/>
      <c r="G382" s="33"/>
      <c r="H382" s="40">
        <f>H383</f>
        <v>150</v>
      </c>
      <c r="I382" s="235">
        <f t="shared" si="97"/>
        <v>-311.35599999999999</v>
      </c>
      <c r="J382" s="40">
        <f>J383</f>
        <v>688.64400000000001</v>
      </c>
      <c r="K382" s="40">
        <f t="shared" ref="J382:L388" si="98">K383</f>
        <v>1000</v>
      </c>
      <c r="L382" s="40">
        <f t="shared" si="98"/>
        <v>1000</v>
      </c>
    </row>
    <row r="383" spans="1:15" ht="30" x14ac:dyDescent="0.25">
      <c r="A383" s="6" t="s">
        <v>324</v>
      </c>
      <c r="B383" s="37" t="s">
        <v>63</v>
      </c>
      <c r="C383" s="37" t="s">
        <v>13</v>
      </c>
      <c r="D383" s="37" t="s">
        <v>67</v>
      </c>
      <c r="E383" s="35">
        <v>9000090030</v>
      </c>
      <c r="F383" s="33"/>
      <c r="G383" s="33"/>
      <c r="H383" s="40">
        <f>H384</f>
        <v>150</v>
      </c>
      <c r="I383" s="235">
        <f t="shared" si="97"/>
        <v>-311.35599999999999</v>
      </c>
      <c r="J383" s="40">
        <f>J384+J387</f>
        <v>688.64400000000001</v>
      </c>
      <c r="K383" s="40">
        <f>K384+K387</f>
        <v>1000</v>
      </c>
      <c r="L383" s="40">
        <f>L384+L387</f>
        <v>1000</v>
      </c>
    </row>
    <row r="384" spans="1:15" x14ac:dyDescent="0.25">
      <c r="A384" s="6" t="s">
        <v>21</v>
      </c>
      <c r="B384" s="37" t="s">
        <v>63</v>
      </c>
      <c r="C384" s="37" t="s">
        <v>13</v>
      </c>
      <c r="D384" s="37" t="s">
        <v>67</v>
      </c>
      <c r="E384" s="35">
        <v>9000090030</v>
      </c>
      <c r="F384" s="35">
        <v>800</v>
      </c>
      <c r="G384" s="33"/>
      <c r="H384" s="40">
        <f>H385</f>
        <v>150</v>
      </c>
      <c r="I384" s="235">
        <f t="shared" si="97"/>
        <v>-311.35599999999999</v>
      </c>
      <c r="J384" s="40">
        <f t="shared" si="98"/>
        <v>688.64400000000001</v>
      </c>
      <c r="K384" s="40">
        <f t="shared" si="98"/>
        <v>1000</v>
      </c>
      <c r="L384" s="40">
        <f t="shared" si="98"/>
        <v>1000</v>
      </c>
    </row>
    <row r="385" spans="1:12" x14ac:dyDescent="0.25">
      <c r="A385" s="6" t="s">
        <v>68</v>
      </c>
      <c r="B385" s="37" t="s">
        <v>63</v>
      </c>
      <c r="C385" s="37" t="s">
        <v>13</v>
      </c>
      <c r="D385" s="37" t="s">
        <v>67</v>
      </c>
      <c r="E385" s="35">
        <v>9000090030</v>
      </c>
      <c r="F385" s="35">
        <v>870</v>
      </c>
      <c r="G385" s="33"/>
      <c r="H385" s="40">
        <f>H386</f>
        <v>150</v>
      </c>
      <c r="I385" s="235">
        <f t="shared" si="97"/>
        <v>-311.35599999999999</v>
      </c>
      <c r="J385" s="40">
        <f t="shared" si="98"/>
        <v>688.64400000000001</v>
      </c>
      <c r="K385" s="40">
        <f t="shared" si="98"/>
        <v>1000</v>
      </c>
      <c r="L385" s="40">
        <f t="shared" si="98"/>
        <v>1000</v>
      </c>
    </row>
    <row r="386" spans="1:12" x14ac:dyDescent="0.25">
      <c r="A386" s="7" t="s">
        <v>8</v>
      </c>
      <c r="B386" s="37" t="s">
        <v>63</v>
      </c>
      <c r="C386" s="37" t="s">
        <v>13</v>
      </c>
      <c r="D386" s="37" t="s">
        <v>67</v>
      </c>
      <c r="E386" s="35">
        <v>9000090030</v>
      </c>
      <c r="F386" s="35">
        <v>870</v>
      </c>
      <c r="G386" s="35">
        <v>1</v>
      </c>
      <c r="H386" s="40">
        <v>150</v>
      </c>
      <c r="I386" s="235">
        <f t="shared" si="97"/>
        <v>-311.35599999999999</v>
      </c>
      <c r="J386" s="40">
        <v>688.64400000000001</v>
      </c>
      <c r="K386" s="40">
        <v>1000</v>
      </c>
      <c r="L386" s="40">
        <v>1000</v>
      </c>
    </row>
    <row r="387" spans="1:12" hidden="1" x14ac:dyDescent="0.25">
      <c r="A387" s="6" t="s">
        <v>49</v>
      </c>
      <c r="B387" s="37" t="s">
        <v>63</v>
      </c>
      <c r="C387" s="37" t="s">
        <v>13</v>
      </c>
      <c r="D387" s="37" t="s">
        <v>67</v>
      </c>
      <c r="E387" s="35">
        <v>9000090030</v>
      </c>
      <c r="F387" s="35">
        <v>300</v>
      </c>
      <c r="G387" s="33"/>
      <c r="H387" s="40">
        <f>H388</f>
        <v>150</v>
      </c>
      <c r="I387" s="235">
        <f>J387-K387</f>
        <v>0</v>
      </c>
      <c r="J387" s="40">
        <f t="shared" si="98"/>
        <v>0</v>
      </c>
      <c r="K387" s="40">
        <f t="shared" si="98"/>
        <v>0</v>
      </c>
      <c r="L387" s="40">
        <f t="shared" si="98"/>
        <v>0</v>
      </c>
    </row>
    <row r="388" spans="1:12" hidden="1" x14ac:dyDescent="0.25">
      <c r="A388" s="6" t="s">
        <v>58</v>
      </c>
      <c r="B388" s="37" t="s">
        <v>63</v>
      </c>
      <c r="C388" s="37" t="s">
        <v>13</v>
      </c>
      <c r="D388" s="37" t="s">
        <v>67</v>
      </c>
      <c r="E388" s="35">
        <v>9000090030</v>
      </c>
      <c r="F388" s="35">
        <v>310</v>
      </c>
      <c r="G388" s="33"/>
      <c r="H388" s="40">
        <f>H389</f>
        <v>150</v>
      </c>
      <c r="I388" s="235">
        <f>J388-K388</f>
        <v>0</v>
      </c>
      <c r="J388" s="40">
        <f t="shared" si="98"/>
        <v>0</v>
      </c>
      <c r="K388" s="40">
        <f t="shared" si="98"/>
        <v>0</v>
      </c>
      <c r="L388" s="40">
        <f t="shared" si="98"/>
        <v>0</v>
      </c>
    </row>
    <row r="389" spans="1:12" hidden="1" x14ac:dyDescent="0.25">
      <c r="A389" s="7" t="s">
        <v>8</v>
      </c>
      <c r="B389" s="37" t="s">
        <v>63</v>
      </c>
      <c r="C389" s="37" t="s">
        <v>13</v>
      </c>
      <c r="D389" s="37" t="s">
        <v>67</v>
      </c>
      <c r="E389" s="35">
        <v>9000090030</v>
      </c>
      <c r="F389" s="35">
        <v>310</v>
      </c>
      <c r="G389" s="35">
        <v>1</v>
      </c>
      <c r="H389" s="40">
        <v>150</v>
      </c>
      <c r="I389" s="235">
        <f>J389-K389</f>
        <v>0</v>
      </c>
      <c r="J389" s="40">
        <v>0</v>
      </c>
      <c r="K389" s="40">
        <v>0</v>
      </c>
      <c r="L389" s="40">
        <v>0</v>
      </c>
    </row>
    <row r="390" spans="1:12" x14ac:dyDescent="0.25">
      <c r="A390" s="5" t="s">
        <v>40</v>
      </c>
      <c r="B390" s="93" t="s">
        <v>63</v>
      </c>
      <c r="C390" s="93" t="s">
        <v>13</v>
      </c>
      <c r="D390" s="93" t="s">
        <v>41</v>
      </c>
      <c r="E390" s="181"/>
      <c r="F390" s="181"/>
      <c r="G390" s="181"/>
      <c r="H390" s="235" t="e">
        <f>H391+H470+#REF!</f>
        <v>#REF!</v>
      </c>
      <c r="I390" s="235">
        <f t="shared" si="97"/>
        <v>1082.3559999999998</v>
      </c>
      <c r="J390" s="235">
        <f>J391+J470+J444+J465+J485</f>
        <v>8006.9559999999992</v>
      </c>
      <c r="K390" s="235">
        <f>K391+K470+K444+K465+K485</f>
        <v>6924.5999999999995</v>
      </c>
      <c r="L390" s="235">
        <f>L391+L470+L444+L465+L485</f>
        <v>6921.5999999999995</v>
      </c>
    </row>
    <row r="391" spans="1:12" x14ac:dyDescent="0.25">
      <c r="A391" s="6" t="s">
        <v>16</v>
      </c>
      <c r="B391" s="37" t="s">
        <v>63</v>
      </c>
      <c r="C391" s="37" t="s">
        <v>13</v>
      </c>
      <c r="D391" s="37" t="s">
        <v>41</v>
      </c>
      <c r="E391" s="35">
        <v>9000000000</v>
      </c>
      <c r="F391" s="33"/>
      <c r="G391" s="33"/>
      <c r="H391" s="40">
        <f>H406+H392+H440+H421+H433+H399</f>
        <v>997.55922999999996</v>
      </c>
      <c r="I391" s="235">
        <f t="shared" si="97"/>
        <v>1075.3559999999998</v>
      </c>
      <c r="J391" s="40">
        <f>J406+J392+J440+J421+J433+J399+J417+J413</f>
        <v>7971.9559999999992</v>
      </c>
      <c r="K391" s="40">
        <f>K406+K392+K440+K421+K433+K399</f>
        <v>6896.5999999999995</v>
      </c>
      <c r="L391" s="40">
        <f>L406+L392+L440+L421+L433+L399</f>
        <v>6896.5999999999995</v>
      </c>
    </row>
    <row r="392" spans="1:12" ht="60" x14ac:dyDescent="0.25">
      <c r="A392" s="29" t="s">
        <v>341</v>
      </c>
      <c r="B392" s="37" t="s">
        <v>63</v>
      </c>
      <c r="C392" s="37" t="s">
        <v>13</v>
      </c>
      <c r="D392" s="37" t="s">
        <v>41</v>
      </c>
      <c r="E392" s="35">
        <v>9000071580</v>
      </c>
      <c r="F392" s="33"/>
      <c r="G392" s="33"/>
      <c r="H392" s="40">
        <f>H393+H396</f>
        <v>193.9</v>
      </c>
      <c r="I392" s="235">
        <f t="shared" si="97"/>
        <v>0</v>
      </c>
      <c r="J392" s="40">
        <f>J393+J396</f>
        <v>715.1</v>
      </c>
      <c r="K392" s="40">
        <f>K393+K396</f>
        <v>715.1</v>
      </c>
      <c r="L392" s="40">
        <f>L393+L396</f>
        <v>715.1</v>
      </c>
    </row>
    <row r="393" spans="1:12" ht="60" x14ac:dyDescent="0.25">
      <c r="A393" s="6" t="s">
        <v>17</v>
      </c>
      <c r="B393" s="37" t="s">
        <v>63</v>
      </c>
      <c r="C393" s="37" t="s">
        <v>13</v>
      </c>
      <c r="D393" s="37" t="s">
        <v>41</v>
      </c>
      <c r="E393" s="35">
        <v>9000071580</v>
      </c>
      <c r="F393" s="33">
        <v>100</v>
      </c>
      <c r="G393" s="33"/>
      <c r="H393" s="40">
        <f t="shared" ref="H393:L394" si="99">H394</f>
        <v>184.1</v>
      </c>
      <c r="I393" s="235">
        <f t="shared" si="97"/>
        <v>0</v>
      </c>
      <c r="J393" s="40">
        <f t="shared" si="99"/>
        <v>705.1</v>
      </c>
      <c r="K393" s="40">
        <f t="shared" si="99"/>
        <v>705.1</v>
      </c>
      <c r="L393" s="40">
        <f t="shared" si="99"/>
        <v>705.1</v>
      </c>
    </row>
    <row r="394" spans="1:12" ht="30" x14ac:dyDescent="0.25">
      <c r="A394" s="6" t="s">
        <v>18</v>
      </c>
      <c r="B394" s="37" t="s">
        <v>63</v>
      </c>
      <c r="C394" s="37" t="s">
        <v>13</v>
      </c>
      <c r="D394" s="37" t="s">
        <v>41</v>
      </c>
      <c r="E394" s="35">
        <v>9000071580</v>
      </c>
      <c r="F394" s="33">
        <v>120</v>
      </c>
      <c r="G394" s="33"/>
      <c r="H394" s="40">
        <f t="shared" si="99"/>
        <v>184.1</v>
      </c>
      <c r="I394" s="235">
        <f t="shared" si="97"/>
        <v>0</v>
      </c>
      <c r="J394" s="40">
        <f t="shared" si="99"/>
        <v>705.1</v>
      </c>
      <c r="K394" s="40">
        <f t="shared" si="99"/>
        <v>705.1</v>
      </c>
      <c r="L394" s="40">
        <f t="shared" si="99"/>
        <v>705.1</v>
      </c>
    </row>
    <row r="395" spans="1:12" x14ac:dyDescent="0.25">
      <c r="A395" s="7" t="s">
        <v>9</v>
      </c>
      <c r="B395" s="37" t="s">
        <v>63</v>
      </c>
      <c r="C395" s="37" t="s">
        <v>13</v>
      </c>
      <c r="D395" s="37" t="s">
        <v>41</v>
      </c>
      <c r="E395" s="35">
        <v>9000071580</v>
      </c>
      <c r="F395" s="35">
        <v>120</v>
      </c>
      <c r="G395" s="35">
        <v>2</v>
      </c>
      <c r="H395" s="40">
        <v>184.1</v>
      </c>
      <c r="I395" s="235">
        <f t="shared" si="97"/>
        <v>0</v>
      </c>
      <c r="J395" s="40">
        <v>705.1</v>
      </c>
      <c r="K395" s="40">
        <v>705.1</v>
      </c>
      <c r="L395" s="40">
        <v>705.1</v>
      </c>
    </row>
    <row r="396" spans="1:12" ht="30" x14ac:dyDescent="0.25">
      <c r="A396" s="29" t="s">
        <v>160</v>
      </c>
      <c r="B396" s="37" t="s">
        <v>63</v>
      </c>
      <c r="C396" s="37" t="s">
        <v>13</v>
      </c>
      <c r="D396" s="37" t="s">
        <v>41</v>
      </c>
      <c r="E396" s="35">
        <v>9000071580</v>
      </c>
      <c r="F396" s="35">
        <v>200</v>
      </c>
      <c r="G396" s="33"/>
      <c r="H396" s="40">
        <f t="shared" ref="H396:L397" si="100">H397</f>
        <v>9.8000000000000007</v>
      </c>
      <c r="I396" s="235">
        <f t="shared" si="97"/>
        <v>0</v>
      </c>
      <c r="J396" s="40">
        <f t="shared" si="100"/>
        <v>10</v>
      </c>
      <c r="K396" s="40">
        <f t="shared" si="100"/>
        <v>10</v>
      </c>
      <c r="L396" s="40">
        <f t="shared" si="100"/>
        <v>10</v>
      </c>
    </row>
    <row r="397" spans="1:12" ht="30" x14ac:dyDescent="0.25">
      <c r="A397" s="6" t="s">
        <v>20</v>
      </c>
      <c r="B397" s="37" t="s">
        <v>63</v>
      </c>
      <c r="C397" s="37" t="s">
        <v>13</v>
      </c>
      <c r="D397" s="37" t="s">
        <v>41</v>
      </c>
      <c r="E397" s="35">
        <v>9000071580</v>
      </c>
      <c r="F397" s="35">
        <v>240</v>
      </c>
      <c r="G397" s="33"/>
      <c r="H397" s="40">
        <f t="shared" si="100"/>
        <v>9.8000000000000007</v>
      </c>
      <c r="I397" s="235">
        <f t="shared" si="97"/>
        <v>0</v>
      </c>
      <c r="J397" s="40">
        <f t="shared" si="100"/>
        <v>10</v>
      </c>
      <c r="K397" s="40">
        <f t="shared" si="100"/>
        <v>10</v>
      </c>
      <c r="L397" s="40">
        <f t="shared" si="100"/>
        <v>10</v>
      </c>
    </row>
    <row r="398" spans="1:12" x14ac:dyDescent="0.25">
      <c r="A398" s="7" t="s">
        <v>9</v>
      </c>
      <c r="B398" s="37" t="s">
        <v>63</v>
      </c>
      <c r="C398" s="37" t="s">
        <v>13</v>
      </c>
      <c r="D398" s="37" t="s">
        <v>41</v>
      </c>
      <c r="E398" s="35">
        <v>9000071580</v>
      </c>
      <c r="F398" s="35">
        <v>240</v>
      </c>
      <c r="G398" s="35">
        <v>2</v>
      </c>
      <c r="H398" s="40">
        <v>9.8000000000000007</v>
      </c>
      <c r="I398" s="235">
        <f t="shared" si="97"/>
        <v>0</v>
      </c>
      <c r="J398" s="40">
        <v>10</v>
      </c>
      <c r="K398" s="40">
        <v>10</v>
      </c>
      <c r="L398" s="40">
        <v>10</v>
      </c>
    </row>
    <row r="399" spans="1:12" ht="45" x14ac:dyDescent="0.25">
      <c r="A399" s="29" t="s">
        <v>342</v>
      </c>
      <c r="B399" s="37" t="s">
        <v>63</v>
      </c>
      <c r="C399" s="37" t="s">
        <v>13</v>
      </c>
      <c r="D399" s="37" t="s">
        <v>41</v>
      </c>
      <c r="E399" s="35">
        <v>9000071590</v>
      </c>
      <c r="F399" s="33"/>
      <c r="G399" s="33"/>
      <c r="H399" s="40">
        <f>H400+H403</f>
        <v>75.059229999999999</v>
      </c>
      <c r="I399" s="235">
        <f t="shared" si="97"/>
        <v>0</v>
      </c>
      <c r="J399" s="40">
        <f>J400+J403</f>
        <v>688.9</v>
      </c>
      <c r="K399" s="40">
        <f>K400+K403</f>
        <v>688.9</v>
      </c>
      <c r="L399" s="40">
        <f>L400+L403</f>
        <v>688.9</v>
      </c>
    </row>
    <row r="400" spans="1:12" ht="60" x14ac:dyDescent="0.25">
      <c r="A400" s="6" t="s">
        <v>17</v>
      </c>
      <c r="B400" s="37" t="s">
        <v>63</v>
      </c>
      <c r="C400" s="37" t="s">
        <v>13</v>
      </c>
      <c r="D400" s="37" t="s">
        <v>41</v>
      </c>
      <c r="E400" s="35">
        <v>9000071590</v>
      </c>
      <c r="F400" s="33">
        <v>100</v>
      </c>
      <c r="G400" s="33"/>
      <c r="H400" s="40">
        <f t="shared" ref="H400:L401" si="101">H401</f>
        <v>63.249679999999998</v>
      </c>
      <c r="I400" s="235">
        <f t="shared" si="97"/>
        <v>-138</v>
      </c>
      <c r="J400" s="40">
        <f t="shared" si="101"/>
        <v>540.9</v>
      </c>
      <c r="K400" s="40">
        <f t="shared" si="101"/>
        <v>678.9</v>
      </c>
      <c r="L400" s="40">
        <f t="shared" si="101"/>
        <v>678.9</v>
      </c>
    </row>
    <row r="401" spans="1:12" ht="30" x14ac:dyDescent="0.25">
      <c r="A401" s="6" t="s">
        <v>18</v>
      </c>
      <c r="B401" s="37" t="s">
        <v>63</v>
      </c>
      <c r="C401" s="37" t="s">
        <v>13</v>
      </c>
      <c r="D401" s="37" t="s">
        <v>41</v>
      </c>
      <c r="E401" s="35">
        <v>9000071590</v>
      </c>
      <c r="F401" s="33">
        <v>120</v>
      </c>
      <c r="G401" s="33"/>
      <c r="H401" s="40">
        <f t="shared" si="101"/>
        <v>63.249679999999998</v>
      </c>
      <c r="I401" s="235">
        <f t="shared" si="97"/>
        <v>-138</v>
      </c>
      <c r="J401" s="40">
        <f t="shared" si="101"/>
        <v>540.9</v>
      </c>
      <c r="K401" s="40">
        <f t="shared" si="101"/>
        <v>678.9</v>
      </c>
      <c r="L401" s="40">
        <f t="shared" si="101"/>
        <v>678.9</v>
      </c>
    </row>
    <row r="402" spans="1:12" x14ac:dyDescent="0.25">
      <c r="A402" s="7" t="s">
        <v>9</v>
      </c>
      <c r="B402" s="37" t="s">
        <v>63</v>
      </c>
      <c r="C402" s="37" t="s">
        <v>13</v>
      </c>
      <c r="D402" s="37" t="s">
        <v>41</v>
      </c>
      <c r="E402" s="35">
        <v>9000071590</v>
      </c>
      <c r="F402" s="35">
        <v>120</v>
      </c>
      <c r="G402" s="35">
        <v>2</v>
      </c>
      <c r="H402" s="40">
        <v>63.249679999999998</v>
      </c>
      <c r="I402" s="235">
        <f t="shared" si="97"/>
        <v>-138</v>
      </c>
      <c r="J402" s="40">
        <v>540.9</v>
      </c>
      <c r="K402" s="40">
        <v>678.9</v>
      </c>
      <c r="L402" s="40">
        <v>678.9</v>
      </c>
    </row>
    <row r="403" spans="1:12" ht="30" x14ac:dyDescent="0.25">
      <c r="A403" s="29" t="s">
        <v>160</v>
      </c>
      <c r="B403" s="37" t="s">
        <v>63</v>
      </c>
      <c r="C403" s="37" t="s">
        <v>13</v>
      </c>
      <c r="D403" s="37" t="s">
        <v>41</v>
      </c>
      <c r="E403" s="35">
        <v>9000071590</v>
      </c>
      <c r="F403" s="35">
        <v>200</v>
      </c>
      <c r="G403" s="33"/>
      <c r="H403" s="40">
        <f t="shared" ref="H403:L404" si="102">H404</f>
        <v>11.80955</v>
      </c>
      <c r="I403" s="235">
        <f t="shared" si="97"/>
        <v>138</v>
      </c>
      <c r="J403" s="40">
        <f t="shared" si="102"/>
        <v>148</v>
      </c>
      <c r="K403" s="40">
        <f t="shared" si="102"/>
        <v>10</v>
      </c>
      <c r="L403" s="40">
        <f t="shared" si="102"/>
        <v>10</v>
      </c>
    </row>
    <row r="404" spans="1:12" ht="30" x14ac:dyDescent="0.25">
      <c r="A404" s="6" t="s">
        <v>20</v>
      </c>
      <c r="B404" s="37" t="s">
        <v>63</v>
      </c>
      <c r="C404" s="37" t="s">
        <v>13</v>
      </c>
      <c r="D404" s="37" t="s">
        <v>41</v>
      </c>
      <c r="E404" s="35">
        <v>9000071590</v>
      </c>
      <c r="F404" s="35">
        <v>240</v>
      </c>
      <c r="G404" s="33"/>
      <c r="H404" s="40">
        <f t="shared" si="102"/>
        <v>11.80955</v>
      </c>
      <c r="I404" s="235">
        <f t="shared" si="97"/>
        <v>138</v>
      </c>
      <c r="J404" s="40">
        <f t="shared" si="102"/>
        <v>148</v>
      </c>
      <c r="K404" s="40">
        <f t="shared" si="102"/>
        <v>10</v>
      </c>
      <c r="L404" s="40">
        <f t="shared" si="102"/>
        <v>10</v>
      </c>
    </row>
    <row r="405" spans="1:12" x14ac:dyDescent="0.25">
      <c r="A405" s="7" t="s">
        <v>9</v>
      </c>
      <c r="B405" s="37" t="s">
        <v>63</v>
      </c>
      <c r="C405" s="37" t="s">
        <v>13</v>
      </c>
      <c r="D405" s="37" t="s">
        <v>41</v>
      </c>
      <c r="E405" s="35">
        <v>9000071590</v>
      </c>
      <c r="F405" s="35">
        <v>240</v>
      </c>
      <c r="G405" s="35">
        <v>2</v>
      </c>
      <c r="H405" s="40">
        <v>11.80955</v>
      </c>
      <c r="I405" s="235">
        <f t="shared" si="97"/>
        <v>138</v>
      </c>
      <c r="J405" s="40">
        <v>148</v>
      </c>
      <c r="K405" s="40">
        <v>10</v>
      </c>
      <c r="L405" s="40">
        <v>10</v>
      </c>
    </row>
    <row r="406" spans="1:12" x14ac:dyDescent="0.25">
      <c r="A406" s="29" t="s">
        <v>343</v>
      </c>
      <c r="B406" s="37" t="s">
        <v>63</v>
      </c>
      <c r="C406" s="37" t="s">
        <v>13</v>
      </c>
      <c r="D406" s="37" t="s">
        <v>41</v>
      </c>
      <c r="E406" s="35">
        <v>9000071610</v>
      </c>
      <c r="F406" s="33"/>
      <c r="G406" s="33"/>
      <c r="H406" s="40">
        <f>H407+H410</f>
        <v>193.6</v>
      </c>
      <c r="I406" s="235">
        <f t="shared" ref="I406:I420" si="103">J406-K406</f>
        <v>0</v>
      </c>
      <c r="J406" s="40">
        <f>J407+J410</f>
        <v>712.6</v>
      </c>
      <c r="K406" s="40">
        <f>K407+K410</f>
        <v>712.6</v>
      </c>
      <c r="L406" s="40">
        <f>L407+L410</f>
        <v>712.6</v>
      </c>
    </row>
    <row r="407" spans="1:12" ht="60" x14ac:dyDescent="0.25">
      <c r="A407" s="6" t="s">
        <v>17</v>
      </c>
      <c r="B407" s="37" t="s">
        <v>63</v>
      </c>
      <c r="C407" s="37" t="s">
        <v>13</v>
      </c>
      <c r="D407" s="37" t="s">
        <v>41</v>
      </c>
      <c r="E407" s="35">
        <v>9000071610</v>
      </c>
      <c r="F407" s="33">
        <v>100</v>
      </c>
      <c r="G407" s="33"/>
      <c r="H407" s="40">
        <f t="shared" ref="H407:L408" si="104">H408</f>
        <v>184.1</v>
      </c>
      <c r="I407" s="235">
        <f t="shared" si="103"/>
        <v>0</v>
      </c>
      <c r="J407" s="40">
        <f t="shared" si="104"/>
        <v>702.6</v>
      </c>
      <c r="K407" s="40">
        <f t="shared" si="104"/>
        <v>702.6</v>
      </c>
      <c r="L407" s="40">
        <f t="shared" si="104"/>
        <v>702.6</v>
      </c>
    </row>
    <row r="408" spans="1:12" ht="30" x14ac:dyDescent="0.25">
      <c r="A408" s="6" t="s">
        <v>18</v>
      </c>
      <c r="B408" s="37" t="s">
        <v>63</v>
      </c>
      <c r="C408" s="37" t="s">
        <v>13</v>
      </c>
      <c r="D408" s="37" t="s">
        <v>41</v>
      </c>
      <c r="E408" s="35">
        <v>9000071610</v>
      </c>
      <c r="F408" s="33">
        <v>120</v>
      </c>
      <c r="G408" s="33"/>
      <c r="H408" s="40">
        <f t="shared" si="104"/>
        <v>184.1</v>
      </c>
      <c r="I408" s="235">
        <f t="shared" si="103"/>
        <v>0</v>
      </c>
      <c r="J408" s="40">
        <f t="shared" si="104"/>
        <v>702.6</v>
      </c>
      <c r="K408" s="40">
        <f t="shared" si="104"/>
        <v>702.6</v>
      </c>
      <c r="L408" s="40">
        <f t="shared" si="104"/>
        <v>702.6</v>
      </c>
    </row>
    <row r="409" spans="1:12" x14ac:dyDescent="0.25">
      <c r="A409" s="7" t="s">
        <v>9</v>
      </c>
      <c r="B409" s="37" t="s">
        <v>63</v>
      </c>
      <c r="C409" s="37" t="s">
        <v>13</v>
      </c>
      <c r="D409" s="37" t="s">
        <v>41</v>
      </c>
      <c r="E409" s="35">
        <v>9000071610</v>
      </c>
      <c r="F409" s="35">
        <v>120</v>
      </c>
      <c r="G409" s="35">
        <v>2</v>
      </c>
      <c r="H409" s="40">
        <v>184.1</v>
      </c>
      <c r="I409" s="235">
        <f t="shared" si="103"/>
        <v>0</v>
      </c>
      <c r="J409" s="40">
        <v>702.6</v>
      </c>
      <c r="K409" s="40">
        <v>702.6</v>
      </c>
      <c r="L409" s="40">
        <v>702.6</v>
      </c>
    </row>
    <row r="410" spans="1:12" ht="30" x14ac:dyDescent="0.25">
      <c r="A410" s="29" t="s">
        <v>160</v>
      </c>
      <c r="B410" s="37" t="s">
        <v>63</v>
      </c>
      <c r="C410" s="37" t="s">
        <v>13</v>
      </c>
      <c r="D410" s="37" t="s">
        <v>41</v>
      </c>
      <c r="E410" s="35">
        <v>9000071610</v>
      </c>
      <c r="F410" s="35">
        <v>200</v>
      </c>
      <c r="G410" s="33"/>
      <c r="H410" s="40">
        <f t="shared" ref="H410:L411" si="105">H411</f>
        <v>9.5</v>
      </c>
      <c r="I410" s="235">
        <f t="shared" si="103"/>
        <v>0</v>
      </c>
      <c r="J410" s="40">
        <f t="shared" si="105"/>
        <v>10</v>
      </c>
      <c r="K410" s="40">
        <f t="shared" si="105"/>
        <v>10</v>
      </c>
      <c r="L410" s="40">
        <f t="shared" si="105"/>
        <v>10</v>
      </c>
    </row>
    <row r="411" spans="1:12" ht="30" x14ac:dyDescent="0.25">
      <c r="A411" s="6" t="s">
        <v>20</v>
      </c>
      <c r="B411" s="37" t="s">
        <v>63</v>
      </c>
      <c r="C411" s="37" t="s">
        <v>13</v>
      </c>
      <c r="D411" s="37" t="s">
        <v>41</v>
      </c>
      <c r="E411" s="35">
        <v>9000071610</v>
      </c>
      <c r="F411" s="35">
        <v>240</v>
      </c>
      <c r="G411" s="33"/>
      <c r="H411" s="40">
        <f t="shared" si="105"/>
        <v>9.5</v>
      </c>
      <c r="I411" s="235">
        <f t="shared" si="103"/>
        <v>0</v>
      </c>
      <c r="J411" s="40">
        <f t="shared" si="105"/>
        <v>10</v>
      </c>
      <c r="K411" s="40">
        <f t="shared" si="105"/>
        <v>10</v>
      </c>
      <c r="L411" s="40">
        <f t="shared" si="105"/>
        <v>10</v>
      </c>
    </row>
    <row r="412" spans="1:12" x14ac:dyDescent="0.25">
      <c r="A412" s="7" t="s">
        <v>9</v>
      </c>
      <c r="B412" s="37" t="s">
        <v>63</v>
      </c>
      <c r="C412" s="37" t="s">
        <v>13</v>
      </c>
      <c r="D412" s="37" t="s">
        <v>41</v>
      </c>
      <c r="E412" s="35">
        <v>9000071610</v>
      </c>
      <c r="F412" s="35">
        <v>240</v>
      </c>
      <c r="G412" s="35">
        <v>2</v>
      </c>
      <c r="H412" s="40">
        <v>9.5</v>
      </c>
      <c r="I412" s="235">
        <f t="shared" si="103"/>
        <v>0</v>
      </c>
      <c r="J412" s="40">
        <v>10</v>
      </c>
      <c r="K412" s="40">
        <v>10</v>
      </c>
      <c r="L412" s="40">
        <v>10</v>
      </c>
    </row>
    <row r="413" spans="1:12" ht="30" x14ac:dyDescent="0.25">
      <c r="A413" s="29" t="s">
        <v>615</v>
      </c>
      <c r="B413" s="37" t="s">
        <v>63</v>
      </c>
      <c r="C413" s="37" t="s">
        <v>13</v>
      </c>
      <c r="D413" s="37" t="s">
        <v>41</v>
      </c>
      <c r="E413" s="35">
        <v>9000074140</v>
      </c>
      <c r="F413" s="33"/>
      <c r="G413" s="33"/>
      <c r="H413" s="40">
        <f>H414+H417</f>
        <v>334.1</v>
      </c>
      <c r="I413" s="323">
        <f t="shared" ref="I413:I416" si="106">J413-K413</f>
        <v>14</v>
      </c>
      <c r="J413" s="40">
        <f>J414</f>
        <v>14</v>
      </c>
      <c r="K413" s="40">
        <f>K414+K417</f>
        <v>0</v>
      </c>
      <c r="L413" s="40">
        <f>L414+L417</f>
        <v>0</v>
      </c>
    </row>
    <row r="414" spans="1:12" ht="60" x14ac:dyDescent="0.25">
      <c r="A414" s="6" t="s">
        <v>17</v>
      </c>
      <c r="B414" s="37" t="s">
        <v>63</v>
      </c>
      <c r="C414" s="37" t="s">
        <v>13</v>
      </c>
      <c r="D414" s="37" t="s">
        <v>41</v>
      </c>
      <c r="E414" s="35">
        <v>9000074140</v>
      </c>
      <c r="F414" s="33">
        <v>100</v>
      </c>
      <c r="G414" s="33"/>
      <c r="H414" s="40">
        <f t="shared" ref="H414:L415" si="107">H415</f>
        <v>184.1</v>
      </c>
      <c r="I414" s="323">
        <f t="shared" si="106"/>
        <v>14</v>
      </c>
      <c r="J414" s="40">
        <f t="shared" si="107"/>
        <v>14</v>
      </c>
      <c r="K414" s="40">
        <f t="shared" si="107"/>
        <v>0</v>
      </c>
      <c r="L414" s="40">
        <f t="shared" si="107"/>
        <v>0</v>
      </c>
    </row>
    <row r="415" spans="1:12" ht="30" x14ac:dyDescent="0.25">
      <c r="A415" s="6" t="s">
        <v>18</v>
      </c>
      <c r="B415" s="37" t="s">
        <v>63</v>
      </c>
      <c r="C415" s="37" t="s">
        <v>13</v>
      </c>
      <c r="D415" s="37" t="s">
        <v>41</v>
      </c>
      <c r="E415" s="35">
        <v>9000074140</v>
      </c>
      <c r="F415" s="33">
        <v>120</v>
      </c>
      <c r="G415" s="33"/>
      <c r="H415" s="40">
        <f t="shared" si="107"/>
        <v>184.1</v>
      </c>
      <c r="I415" s="323">
        <f t="shared" si="106"/>
        <v>14</v>
      </c>
      <c r="J415" s="40">
        <f t="shared" si="107"/>
        <v>14</v>
      </c>
      <c r="K415" s="40">
        <f t="shared" si="107"/>
        <v>0</v>
      </c>
      <c r="L415" s="40">
        <f t="shared" si="107"/>
        <v>0</v>
      </c>
    </row>
    <row r="416" spans="1:12" x14ac:dyDescent="0.25">
      <c r="A416" s="7" t="s">
        <v>9</v>
      </c>
      <c r="B416" s="37" t="s">
        <v>63</v>
      </c>
      <c r="C416" s="37" t="s">
        <v>13</v>
      </c>
      <c r="D416" s="37" t="s">
        <v>41</v>
      </c>
      <c r="E416" s="35">
        <v>9000074140</v>
      </c>
      <c r="F416" s="35">
        <v>120</v>
      </c>
      <c r="G416" s="35">
        <v>2</v>
      </c>
      <c r="H416" s="40">
        <v>184.1</v>
      </c>
      <c r="I416" s="323">
        <f t="shared" si="106"/>
        <v>14</v>
      </c>
      <c r="J416" s="40">
        <v>14</v>
      </c>
      <c r="K416" s="40"/>
      <c r="L416" s="40"/>
    </row>
    <row r="417" spans="1:15" ht="30" x14ac:dyDescent="0.25">
      <c r="A417" s="6" t="s">
        <v>324</v>
      </c>
      <c r="B417" s="37" t="s">
        <v>63</v>
      </c>
      <c r="C417" s="37" t="s">
        <v>13</v>
      </c>
      <c r="D417" s="37" t="s">
        <v>41</v>
      </c>
      <c r="E417" s="35">
        <v>9000090030</v>
      </c>
      <c r="F417" s="33"/>
      <c r="G417" s="33"/>
      <c r="H417" s="40">
        <f>H418</f>
        <v>150</v>
      </c>
      <c r="I417" s="311">
        <f t="shared" si="103"/>
        <v>311.35599999999999</v>
      </c>
      <c r="J417" s="40">
        <f>J418</f>
        <v>311.35599999999999</v>
      </c>
      <c r="K417" s="40">
        <f>K418</f>
        <v>0</v>
      </c>
      <c r="L417" s="40">
        <f>L418</f>
        <v>0</v>
      </c>
      <c r="M417" s="180"/>
      <c r="O417" s="42"/>
    </row>
    <row r="418" spans="1:15" x14ac:dyDescent="0.25">
      <c r="A418" s="6" t="s">
        <v>49</v>
      </c>
      <c r="B418" s="37" t="s">
        <v>63</v>
      </c>
      <c r="C418" s="37" t="s">
        <v>13</v>
      </c>
      <c r="D418" s="37" t="s">
        <v>41</v>
      </c>
      <c r="E418" s="35">
        <v>9000090030</v>
      </c>
      <c r="F418" s="35">
        <v>300</v>
      </c>
      <c r="G418" s="33"/>
      <c r="H418" s="40">
        <f>H419</f>
        <v>150</v>
      </c>
      <c r="I418" s="311">
        <f t="shared" si="103"/>
        <v>311.35599999999999</v>
      </c>
      <c r="J418" s="40">
        <f t="shared" ref="J418:L419" si="108">J419</f>
        <v>311.35599999999999</v>
      </c>
      <c r="K418" s="40">
        <f t="shared" si="108"/>
        <v>0</v>
      </c>
      <c r="L418" s="40">
        <f t="shared" si="108"/>
        <v>0</v>
      </c>
      <c r="M418" s="180"/>
      <c r="O418" s="42"/>
    </row>
    <row r="419" spans="1:15" x14ac:dyDescent="0.25">
      <c r="A419" s="316" t="s">
        <v>594</v>
      </c>
      <c r="B419" s="37" t="s">
        <v>63</v>
      </c>
      <c r="C419" s="37" t="s">
        <v>13</v>
      </c>
      <c r="D419" s="37" t="s">
        <v>41</v>
      </c>
      <c r="E419" s="35">
        <v>9000090030</v>
      </c>
      <c r="F419" s="35">
        <v>360</v>
      </c>
      <c r="G419" s="33"/>
      <c r="H419" s="40">
        <f>H420</f>
        <v>150</v>
      </c>
      <c r="I419" s="311">
        <f t="shared" si="103"/>
        <v>311.35599999999999</v>
      </c>
      <c r="J419" s="40">
        <f t="shared" si="108"/>
        <v>311.35599999999999</v>
      </c>
      <c r="K419" s="40">
        <f>K420</f>
        <v>0</v>
      </c>
      <c r="L419" s="40">
        <f>L420</f>
        <v>0</v>
      </c>
      <c r="M419" s="180"/>
      <c r="O419" s="42"/>
    </row>
    <row r="420" spans="1:15" x14ac:dyDescent="0.25">
      <c r="A420" s="7" t="s">
        <v>8</v>
      </c>
      <c r="B420" s="37" t="s">
        <v>63</v>
      </c>
      <c r="C420" s="37" t="s">
        <v>13</v>
      </c>
      <c r="D420" s="37" t="s">
        <v>41</v>
      </c>
      <c r="E420" s="35">
        <v>9000090030</v>
      </c>
      <c r="F420" s="35">
        <v>360</v>
      </c>
      <c r="G420" s="35">
        <v>1</v>
      </c>
      <c r="H420" s="40">
        <v>150</v>
      </c>
      <c r="I420" s="311">
        <f t="shared" si="103"/>
        <v>311.35599999999999</v>
      </c>
      <c r="J420" s="40">
        <v>311.35599999999999</v>
      </c>
      <c r="K420" s="40"/>
      <c r="L420" s="311"/>
      <c r="M420" s="180"/>
      <c r="O420" s="42"/>
    </row>
    <row r="421" spans="1:15" ht="30" x14ac:dyDescent="0.25">
      <c r="A421" s="6" t="s">
        <v>325</v>
      </c>
      <c r="B421" s="37" t="s">
        <v>63</v>
      </c>
      <c r="C421" s="37" t="s">
        <v>13</v>
      </c>
      <c r="D421" s="37" t="s">
        <v>41</v>
      </c>
      <c r="E421" s="35">
        <v>9000090040</v>
      </c>
      <c r="F421" s="33"/>
      <c r="G421" s="33"/>
      <c r="H421" s="40">
        <f>H422+H428</f>
        <v>295</v>
      </c>
      <c r="I421" s="235">
        <f t="shared" si="97"/>
        <v>350</v>
      </c>
      <c r="J421" s="40">
        <f>J422+J428+J426</f>
        <v>4950</v>
      </c>
      <c r="K421" s="40">
        <f>K422+K428+K426</f>
        <v>4600</v>
      </c>
      <c r="L421" s="40">
        <f>L422+L428+L426</f>
        <v>4600</v>
      </c>
    </row>
    <row r="422" spans="1:15" ht="30" x14ac:dyDescent="0.25">
      <c r="A422" s="29" t="s">
        <v>160</v>
      </c>
      <c r="B422" s="37" t="s">
        <v>63</v>
      </c>
      <c r="C422" s="37" t="s">
        <v>13</v>
      </c>
      <c r="D422" s="37" t="s">
        <v>41</v>
      </c>
      <c r="E422" s="35">
        <v>9000090040</v>
      </c>
      <c r="F422" s="35">
        <v>200</v>
      </c>
      <c r="G422" s="33"/>
      <c r="H422" s="40">
        <f t="shared" ref="H422:L423" si="109">H423</f>
        <v>185</v>
      </c>
      <c r="I422" s="235">
        <f t="shared" si="97"/>
        <v>0</v>
      </c>
      <c r="J422" s="40">
        <f t="shared" si="109"/>
        <v>4000</v>
      </c>
      <c r="K422" s="40">
        <f t="shared" si="109"/>
        <v>4000</v>
      </c>
      <c r="L422" s="40">
        <f t="shared" si="109"/>
        <v>4000</v>
      </c>
    </row>
    <row r="423" spans="1:15" ht="30" x14ac:dyDescent="0.25">
      <c r="A423" s="6" t="s">
        <v>20</v>
      </c>
      <c r="B423" s="37" t="s">
        <v>63</v>
      </c>
      <c r="C423" s="37" t="s">
        <v>13</v>
      </c>
      <c r="D423" s="37" t="s">
        <v>41</v>
      </c>
      <c r="E423" s="35">
        <v>9000090040</v>
      </c>
      <c r="F423" s="35">
        <v>240</v>
      </c>
      <c r="G423" s="33"/>
      <c r="H423" s="40">
        <f t="shared" si="109"/>
        <v>185</v>
      </c>
      <c r="I423" s="235">
        <f t="shared" si="97"/>
        <v>0</v>
      </c>
      <c r="J423" s="40">
        <f t="shared" si="109"/>
        <v>4000</v>
      </c>
      <c r="K423" s="40">
        <f t="shared" si="109"/>
        <v>4000</v>
      </c>
      <c r="L423" s="40">
        <f t="shared" si="109"/>
        <v>4000</v>
      </c>
    </row>
    <row r="424" spans="1:15" x14ac:dyDescent="0.25">
      <c r="A424" s="7" t="s">
        <v>8</v>
      </c>
      <c r="B424" s="37" t="s">
        <v>63</v>
      </c>
      <c r="C424" s="37" t="s">
        <v>13</v>
      </c>
      <c r="D424" s="37" t="s">
        <v>41</v>
      </c>
      <c r="E424" s="35">
        <v>9000090040</v>
      </c>
      <c r="F424" s="35">
        <v>240</v>
      </c>
      <c r="G424" s="35">
        <v>1</v>
      </c>
      <c r="H424" s="40">
        <v>185</v>
      </c>
      <c r="I424" s="235">
        <f t="shared" si="97"/>
        <v>0</v>
      </c>
      <c r="J424" s="40">
        <v>4000</v>
      </c>
      <c r="K424" s="40">
        <v>4000</v>
      </c>
      <c r="L424" s="40">
        <v>4000</v>
      </c>
    </row>
    <row r="425" spans="1:15" x14ac:dyDescent="0.25">
      <c r="A425" s="6" t="s">
        <v>49</v>
      </c>
      <c r="B425" s="37" t="s">
        <v>63</v>
      </c>
      <c r="C425" s="37" t="s">
        <v>13</v>
      </c>
      <c r="D425" s="37" t="s">
        <v>41</v>
      </c>
      <c r="E425" s="35">
        <v>9000090040</v>
      </c>
      <c r="F425" s="35">
        <v>300</v>
      </c>
      <c r="G425" s="35"/>
      <c r="H425" s="40"/>
      <c r="I425" s="235"/>
      <c r="J425" s="40">
        <f t="shared" ref="J425:L426" si="110">J426</f>
        <v>420</v>
      </c>
      <c r="K425" s="40">
        <f t="shared" si="110"/>
        <v>70</v>
      </c>
      <c r="L425" s="40">
        <f t="shared" si="110"/>
        <v>70</v>
      </c>
    </row>
    <row r="426" spans="1:15" ht="30" x14ac:dyDescent="0.25">
      <c r="A426" s="6" t="s">
        <v>50</v>
      </c>
      <c r="B426" s="37" t="s">
        <v>63</v>
      </c>
      <c r="C426" s="37" t="s">
        <v>13</v>
      </c>
      <c r="D426" s="37" t="s">
        <v>41</v>
      </c>
      <c r="E426" s="35">
        <v>9000090040</v>
      </c>
      <c r="F426" s="35">
        <v>320</v>
      </c>
      <c r="G426" s="33"/>
      <c r="H426" s="40">
        <f>H427</f>
        <v>3863.4</v>
      </c>
      <c r="I426" s="235">
        <f t="shared" si="97"/>
        <v>350</v>
      </c>
      <c r="J426" s="40">
        <f t="shared" si="110"/>
        <v>420</v>
      </c>
      <c r="K426" s="40">
        <f t="shared" si="110"/>
        <v>70</v>
      </c>
      <c r="L426" s="40">
        <f t="shared" si="110"/>
        <v>70</v>
      </c>
    </row>
    <row r="427" spans="1:15" x14ac:dyDescent="0.25">
      <c r="A427" s="7" t="s">
        <v>8</v>
      </c>
      <c r="B427" s="37" t="s">
        <v>63</v>
      </c>
      <c r="C427" s="37" t="s">
        <v>13</v>
      </c>
      <c r="D427" s="37" t="s">
        <v>41</v>
      </c>
      <c r="E427" s="35">
        <v>9000090040</v>
      </c>
      <c r="F427" s="35">
        <v>320</v>
      </c>
      <c r="G427" s="35">
        <v>1</v>
      </c>
      <c r="H427" s="40">
        <v>3863.4</v>
      </c>
      <c r="I427" s="235">
        <f t="shared" si="97"/>
        <v>350</v>
      </c>
      <c r="J427" s="40">
        <v>420</v>
      </c>
      <c r="K427" s="40">
        <v>70</v>
      </c>
      <c r="L427" s="40">
        <v>70</v>
      </c>
    </row>
    <row r="428" spans="1:15" x14ac:dyDescent="0.25">
      <c r="A428" s="6" t="s">
        <v>21</v>
      </c>
      <c r="B428" s="37" t="s">
        <v>63</v>
      </c>
      <c r="C428" s="37" t="s">
        <v>13</v>
      </c>
      <c r="D428" s="37" t="s">
        <v>41</v>
      </c>
      <c r="E428" s="35">
        <v>9000090040</v>
      </c>
      <c r="F428" s="35">
        <v>800</v>
      </c>
      <c r="G428" s="33"/>
      <c r="H428" s="40">
        <f>H431</f>
        <v>110</v>
      </c>
      <c r="I428" s="235">
        <f t="shared" si="97"/>
        <v>0</v>
      </c>
      <c r="J428" s="40">
        <f>J430+J432</f>
        <v>530</v>
      </c>
      <c r="K428" s="40">
        <f>K430+K432</f>
        <v>530</v>
      </c>
      <c r="L428" s="40">
        <f>L430+L432</f>
        <v>530</v>
      </c>
    </row>
    <row r="429" spans="1:15" x14ac:dyDescent="0.25">
      <c r="A429" s="6" t="s">
        <v>22</v>
      </c>
      <c r="B429" s="37" t="s">
        <v>63</v>
      </c>
      <c r="C429" s="37" t="s">
        <v>13</v>
      </c>
      <c r="D429" s="37" t="s">
        <v>41</v>
      </c>
      <c r="E429" s="35">
        <v>9000090040</v>
      </c>
      <c r="F429" s="35">
        <v>850</v>
      </c>
      <c r="G429" s="33"/>
      <c r="H429" s="40" t="e">
        <f>#REF!</f>
        <v>#REF!</v>
      </c>
      <c r="I429" s="235">
        <f t="shared" si="97"/>
        <v>0</v>
      </c>
      <c r="J429" s="40">
        <f>J430</f>
        <v>530</v>
      </c>
      <c r="K429" s="40">
        <f>K430</f>
        <v>530</v>
      </c>
      <c r="L429" s="40">
        <f>L430</f>
        <v>530</v>
      </c>
    </row>
    <row r="430" spans="1:15" x14ac:dyDescent="0.25">
      <c r="A430" s="7" t="s">
        <v>8</v>
      </c>
      <c r="B430" s="37" t="s">
        <v>63</v>
      </c>
      <c r="C430" s="37" t="s">
        <v>13</v>
      </c>
      <c r="D430" s="37" t="s">
        <v>41</v>
      </c>
      <c r="E430" s="35">
        <v>9000090040</v>
      </c>
      <c r="F430" s="35">
        <v>850</v>
      </c>
      <c r="G430" s="35">
        <v>1</v>
      </c>
      <c r="H430" s="40">
        <v>4517</v>
      </c>
      <c r="I430" s="235">
        <f t="shared" si="97"/>
        <v>0</v>
      </c>
      <c r="J430" s="40">
        <v>530</v>
      </c>
      <c r="K430" s="40">
        <v>530</v>
      </c>
      <c r="L430" s="40">
        <v>530</v>
      </c>
    </row>
    <row r="431" spans="1:15" hidden="1" x14ac:dyDescent="0.25">
      <c r="A431" s="6" t="s">
        <v>69</v>
      </c>
      <c r="B431" s="37" t="s">
        <v>63</v>
      </c>
      <c r="C431" s="37" t="s">
        <v>13</v>
      </c>
      <c r="D431" s="37" t="s">
        <v>41</v>
      </c>
      <c r="E431" s="35">
        <v>9000090040</v>
      </c>
      <c r="F431" s="35">
        <v>880</v>
      </c>
      <c r="G431" s="33"/>
      <c r="H431" s="40">
        <f>H432</f>
        <v>110</v>
      </c>
      <c r="I431" s="235">
        <f t="shared" si="97"/>
        <v>0</v>
      </c>
      <c r="J431" s="40">
        <f>J432</f>
        <v>0</v>
      </c>
      <c r="K431" s="40">
        <f>K432</f>
        <v>0</v>
      </c>
      <c r="L431" s="40">
        <f>L432</f>
        <v>0</v>
      </c>
    </row>
    <row r="432" spans="1:15" hidden="1" x14ac:dyDescent="0.25">
      <c r="A432" s="7" t="s">
        <v>8</v>
      </c>
      <c r="B432" s="37" t="s">
        <v>63</v>
      </c>
      <c r="C432" s="37" t="s">
        <v>13</v>
      </c>
      <c r="D432" s="37" t="s">
        <v>41</v>
      </c>
      <c r="E432" s="35">
        <v>9000090040</v>
      </c>
      <c r="F432" s="35">
        <v>880</v>
      </c>
      <c r="G432" s="35">
        <v>1</v>
      </c>
      <c r="H432" s="40">
        <v>110</v>
      </c>
      <c r="I432" s="235">
        <f t="shared" si="97"/>
        <v>0</v>
      </c>
      <c r="J432" s="40">
        <v>0</v>
      </c>
      <c r="K432" s="40">
        <v>0</v>
      </c>
      <c r="L432" s="40">
        <v>0</v>
      </c>
    </row>
    <row r="433" spans="1:12" ht="45" x14ac:dyDescent="0.25">
      <c r="A433" s="6" t="s">
        <v>70</v>
      </c>
      <c r="B433" s="37" t="s">
        <v>63</v>
      </c>
      <c r="C433" s="37" t="s">
        <v>13</v>
      </c>
      <c r="D433" s="37" t="s">
        <v>41</v>
      </c>
      <c r="E433" s="35">
        <v>9000090050</v>
      </c>
      <c r="F433" s="33"/>
      <c r="G433" s="33"/>
      <c r="H433" s="40">
        <f t="shared" ref="H433:L435" si="111">H434</f>
        <v>190</v>
      </c>
      <c r="I433" s="235">
        <f t="shared" si="97"/>
        <v>400</v>
      </c>
      <c r="J433" s="40">
        <f>J434+J437</f>
        <v>570</v>
      </c>
      <c r="K433" s="40">
        <f>K434+K437</f>
        <v>170</v>
      </c>
      <c r="L433" s="40">
        <f>L434+L437</f>
        <v>170</v>
      </c>
    </row>
    <row r="434" spans="1:12" ht="30" x14ac:dyDescent="0.25">
      <c r="A434" s="29" t="s">
        <v>160</v>
      </c>
      <c r="B434" s="37" t="s">
        <v>63</v>
      </c>
      <c r="C434" s="37" t="s">
        <v>13</v>
      </c>
      <c r="D434" s="37" t="s">
        <v>41</v>
      </c>
      <c r="E434" s="35">
        <v>9000090050</v>
      </c>
      <c r="F434" s="35">
        <v>200</v>
      </c>
      <c r="G434" s="33"/>
      <c r="H434" s="40">
        <f t="shared" si="111"/>
        <v>190</v>
      </c>
      <c r="I434" s="235">
        <f t="shared" si="97"/>
        <v>400</v>
      </c>
      <c r="J434" s="40">
        <f t="shared" si="111"/>
        <v>550</v>
      </c>
      <c r="K434" s="40">
        <f t="shared" si="111"/>
        <v>150</v>
      </c>
      <c r="L434" s="40">
        <f t="shared" si="111"/>
        <v>150</v>
      </c>
    </row>
    <row r="435" spans="1:12" ht="30" x14ac:dyDescent="0.25">
      <c r="A435" s="6" t="s">
        <v>20</v>
      </c>
      <c r="B435" s="37" t="s">
        <v>63</v>
      </c>
      <c r="C435" s="37" t="s">
        <v>13</v>
      </c>
      <c r="D435" s="37" t="s">
        <v>41</v>
      </c>
      <c r="E435" s="35">
        <v>9000090050</v>
      </c>
      <c r="F435" s="35">
        <v>240</v>
      </c>
      <c r="G435" s="33"/>
      <c r="H435" s="40">
        <f t="shared" si="111"/>
        <v>190</v>
      </c>
      <c r="I435" s="235">
        <f t="shared" si="97"/>
        <v>400</v>
      </c>
      <c r="J435" s="40">
        <f t="shared" si="111"/>
        <v>550</v>
      </c>
      <c r="K435" s="40">
        <f t="shared" si="111"/>
        <v>150</v>
      </c>
      <c r="L435" s="40">
        <f t="shared" si="111"/>
        <v>150</v>
      </c>
    </row>
    <row r="436" spans="1:12" x14ac:dyDescent="0.25">
      <c r="A436" s="7" t="s">
        <v>8</v>
      </c>
      <c r="B436" s="37" t="s">
        <v>63</v>
      </c>
      <c r="C436" s="37" t="s">
        <v>13</v>
      </c>
      <c r="D436" s="37" t="s">
        <v>41</v>
      </c>
      <c r="E436" s="35">
        <v>9000090050</v>
      </c>
      <c r="F436" s="35">
        <v>240</v>
      </c>
      <c r="G436" s="35">
        <v>1</v>
      </c>
      <c r="H436" s="40">
        <v>190</v>
      </c>
      <c r="I436" s="235">
        <f t="shared" ref="I436:I500" si="112">J436-K436</f>
        <v>400</v>
      </c>
      <c r="J436" s="40">
        <v>550</v>
      </c>
      <c r="K436" s="40">
        <v>150</v>
      </c>
      <c r="L436" s="40">
        <v>150</v>
      </c>
    </row>
    <row r="437" spans="1:12" x14ac:dyDescent="0.25">
      <c r="A437" s="6" t="s">
        <v>21</v>
      </c>
      <c r="B437" s="37" t="s">
        <v>63</v>
      </c>
      <c r="C437" s="37" t="s">
        <v>13</v>
      </c>
      <c r="D437" s="37" t="s">
        <v>41</v>
      </c>
      <c r="E437" s="35">
        <v>9000090050</v>
      </c>
      <c r="F437" s="35">
        <v>800</v>
      </c>
      <c r="G437" s="33"/>
      <c r="H437" s="40">
        <f>H471</f>
        <v>11</v>
      </c>
      <c r="I437" s="235">
        <f t="shared" si="112"/>
        <v>0</v>
      </c>
      <c r="J437" s="40">
        <f t="shared" ref="J437:L438" si="113">J438</f>
        <v>20</v>
      </c>
      <c r="K437" s="40">
        <f t="shared" si="113"/>
        <v>20</v>
      </c>
      <c r="L437" s="40">
        <f t="shared" si="113"/>
        <v>20</v>
      </c>
    </row>
    <row r="438" spans="1:12" x14ac:dyDescent="0.25">
      <c r="A438" s="6" t="s">
        <v>161</v>
      </c>
      <c r="B438" s="37" t="s">
        <v>63</v>
      </c>
      <c r="C438" s="37" t="s">
        <v>13</v>
      </c>
      <c r="D438" s="37" t="s">
        <v>41</v>
      </c>
      <c r="E438" s="35">
        <v>9000090050</v>
      </c>
      <c r="F438" s="35">
        <v>830</v>
      </c>
      <c r="G438" s="35"/>
      <c r="H438" s="40">
        <f>H439</f>
        <v>4517</v>
      </c>
      <c r="I438" s="235">
        <f t="shared" si="112"/>
        <v>0</v>
      </c>
      <c r="J438" s="40">
        <f t="shared" si="113"/>
        <v>20</v>
      </c>
      <c r="K438" s="40">
        <f t="shared" si="113"/>
        <v>20</v>
      </c>
      <c r="L438" s="40">
        <f t="shared" si="113"/>
        <v>20</v>
      </c>
    </row>
    <row r="439" spans="1:12" x14ac:dyDescent="0.25">
      <c r="A439" s="7" t="s">
        <v>8</v>
      </c>
      <c r="B439" s="37" t="s">
        <v>63</v>
      </c>
      <c r="C439" s="37" t="s">
        <v>13</v>
      </c>
      <c r="D439" s="37" t="s">
        <v>41</v>
      </c>
      <c r="E439" s="35">
        <v>9000090050</v>
      </c>
      <c r="F439" s="35">
        <v>830</v>
      </c>
      <c r="G439" s="35">
        <v>1</v>
      </c>
      <c r="H439" s="40">
        <v>4517</v>
      </c>
      <c r="I439" s="235">
        <f t="shared" si="112"/>
        <v>0</v>
      </c>
      <c r="J439" s="40">
        <v>20</v>
      </c>
      <c r="K439" s="40">
        <v>20</v>
      </c>
      <c r="L439" s="40">
        <v>20</v>
      </c>
    </row>
    <row r="440" spans="1:12" x14ac:dyDescent="0.25">
      <c r="A440" s="6" t="s">
        <v>326</v>
      </c>
      <c r="B440" s="37" t="s">
        <v>63</v>
      </c>
      <c r="C440" s="37" t="s">
        <v>13</v>
      </c>
      <c r="D440" s="37" t="s">
        <v>41</v>
      </c>
      <c r="E440" s="35">
        <v>9000090060</v>
      </c>
      <c r="F440" s="33"/>
      <c r="G440" s="33"/>
      <c r="H440" s="40">
        <f t="shared" ref="H440:L442" si="114">H441</f>
        <v>50</v>
      </c>
      <c r="I440" s="235">
        <f t="shared" si="112"/>
        <v>0</v>
      </c>
      <c r="J440" s="40">
        <f t="shared" si="114"/>
        <v>10</v>
      </c>
      <c r="K440" s="40">
        <f t="shared" si="114"/>
        <v>10</v>
      </c>
      <c r="L440" s="40">
        <f t="shared" si="114"/>
        <v>10</v>
      </c>
    </row>
    <row r="441" spans="1:12" ht="30" x14ac:dyDescent="0.25">
      <c r="A441" s="29" t="s">
        <v>160</v>
      </c>
      <c r="B441" s="37" t="s">
        <v>63</v>
      </c>
      <c r="C441" s="37" t="s">
        <v>13</v>
      </c>
      <c r="D441" s="37" t="s">
        <v>41</v>
      </c>
      <c r="E441" s="35">
        <v>9000090060</v>
      </c>
      <c r="F441" s="35">
        <v>200</v>
      </c>
      <c r="G441" s="33"/>
      <c r="H441" s="40">
        <f t="shared" si="114"/>
        <v>50</v>
      </c>
      <c r="I441" s="235">
        <f t="shared" si="112"/>
        <v>0</v>
      </c>
      <c r="J441" s="40">
        <f t="shared" si="114"/>
        <v>10</v>
      </c>
      <c r="K441" s="40">
        <f t="shared" si="114"/>
        <v>10</v>
      </c>
      <c r="L441" s="40">
        <f t="shared" si="114"/>
        <v>10</v>
      </c>
    </row>
    <row r="442" spans="1:12" ht="30" x14ac:dyDescent="0.25">
      <c r="A442" s="6" t="s">
        <v>20</v>
      </c>
      <c r="B442" s="37" t="s">
        <v>63</v>
      </c>
      <c r="C442" s="37" t="s">
        <v>13</v>
      </c>
      <c r="D442" s="37" t="s">
        <v>41</v>
      </c>
      <c r="E442" s="35">
        <v>9000090060</v>
      </c>
      <c r="F442" s="35">
        <v>240</v>
      </c>
      <c r="G442" s="33"/>
      <c r="H442" s="40">
        <f t="shared" si="114"/>
        <v>50</v>
      </c>
      <c r="I442" s="235">
        <f t="shared" si="112"/>
        <v>0</v>
      </c>
      <c r="J442" s="40">
        <f t="shared" si="114"/>
        <v>10</v>
      </c>
      <c r="K442" s="40">
        <f t="shared" si="114"/>
        <v>10</v>
      </c>
      <c r="L442" s="40">
        <f t="shared" si="114"/>
        <v>10</v>
      </c>
    </row>
    <row r="443" spans="1:12" x14ac:dyDescent="0.25">
      <c r="A443" s="7" t="s">
        <v>8</v>
      </c>
      <c r="B443" s="37" t="s">
        <v>63</v>
      </c>
      <c r="C443" s="37" t="s">
        <v>13</v>
      </c>
      <c r="D443" s="37" t="s">
        <v>41</v>
      </c>
      <c r="E443" s="35">
        <v>9000090060</v>
      </c>
      <c r="F443" s="35">
        <v>240</v>
      </c>
      <c r="G443" s="35">
        <v>1</v>
      </c>
      <c r="H443" s="40">
        <v>50</v>
      </c>
      <c r="I443" s="235">
        <f t="shared" si="112"/>
        <v>0</v>
      </c>
      <c r="J443" s="40">
        <v>10</v>
      </c>
      <c r="K443" s="40">
        <v>10</v>
      </c>
      <c r="L443" s="40">
        <v>10</v>
      </c>
    </row>
    <row r="444" spans="1:12" ht="45" x14ac:dyDescent="0.25">
      <c r="A444" s="31" t="s">
        <v>476</v>
      </c>
      <c r="B444" s="37" t="s">
        <v>63</v>
      </c>
      <c r="C444" s="37" t="s">
        <v>13</v>
      </c>
      <c r="D444" s="37" t="s">
        <v>41</v>
      </c>
      <c r="E444" s="35">
        <v>5600000000</v>
      </c>
      <c r="F444" s="33"/>
      <c r="G444" s="33"/>
      <c r="H444" s="40" t="e">
        <f>#REF!</f>
        <v>#REF!</v>
      </c>
      <c r="I444" s="235">
        <f t="shared" si="112"/>
        <v>7</v>
      </c>
      <c r="J444" s="40">
        <f>J445+J449+J453+J457+J461</f>
        <v>7</v>
      </c>
      <c r="K444" s="40">
        <f>K445+K449+K453</f>
        <v>0</v>
      </c>
      <c r="L444" s="40">
        <f>L445+L449+L453</f>
        <v>0</v>
      </c>
    </row>
    <row r="445" spans="1:12" ht="30" x14ac:dyDescent="0.25">
      <c r="A445" s="31" t="s">
        <v>368</v>
      </c>
      <c r="B445" s="37" t="s">
        <v>63</v>
      </c>
      <c r="C445" s="37" t="s">
        <v>13</v>
      </c>
      <c r="D445" s="37" t="s">
        <v>41</v>
      </c>
      <c r="E445" s="35">
        <v>5600191050</v>
      </c>
      <c r="F445" s="33"/>
      <c r="G445" s="33"/>
      <c r="H445" s="40">
        <f>H446</f>
        <v>8</v>
      </c>
      <c r="I445" s="235">
        <f t="shared" si="112"/>
        <v>1</v>
      </c>
      <c r="J445" s="40">
        <f t="shared" ref="J445:L447" si="115">J446</f>
        <v>1</v>
      </c>
      <c r="K445" s="40">
        <f t="shared" si="115"/>
        <v>0</v>
      </c>
      <c r="L445" s="40">
        <f t="shared" si="115"/>
        <v>0</v>
      </c>
    </row>
    <row r="446" spans="1:12" ht="30" x14ac:dyDescent="0.25">
      <c r="A446" s="29" t="s">
        <v>160</v>
      </c>
      <c r="B446" s="37" t="s">
        <v>63</v>
      </c>
      <c r="C446" s="37" t="s">
        <v>13</v>
      </c>
      <c r="D446" s="37" t="s">
        <v>41</v>
      </c>
      <c r="E446" s="35">
        <v>5600191050</v>
      </c>
      <c r="F446" s="35">
        <v>200</v>
      </c>
      <c r="G446" s="33"/>
      <c r="H446" s="40">
        <f>H447</f>
        <v>8</v>
      </c>
      <c r="I446" s="235">
        <f t="shared" si="112"/>
        <v>1</v>
      </c>
      <c r="J446" s="40">
        <f t="shared" si="115"/>
        <v>1</v>
      </c>
      <c r="K446" s="40">
        <f t="shared" si="115"/>
        <v>0</v>
      </c>
      <c r="L446" s="40">
        <f t="shared" si="115"/>
        <v>0</v>
      </c>
    </row>
    <row r="447" spans="1:12" ht="30" x14ac:dyDescent="0.25">
      <c r="A447" s="6" t="s">
        <v>20</v>
      </c>
      <c r="B447" s="37" t="s">
        <v>63</v>
      </c>
      <c r="C447" s="37" t="s">
        <v>13</v>
      </c>
      <c r="D447" s="37" t="s">
        <v>41</v>
      </c>
      <c r="E447" s="35">
        <v>5600191050</v>
      </c>
      <c r="F447" s="35">
        <v>240</v>
      </c>
      <c r="G447" s="33"/>
      <c r="H447" s="40">
        <f>H448</f>
        <v>8</v>
      </c>
      <c r="I447" s="235">
        <f t="shared" si="112"/>
        <v>1</v>
      </c>
      <c r="J447" s="40">
        <f t="shared" si="115"/>
        <v>1</v>
      </c>
      <c r="K447" s="40">
        <f t="shared" si="115"/>
        <v>0</v>
      </c>
      <c r="L447" s="40">
        <f t="shared" si="115"/>
        <v>0</v>
      </c>
    </row>
    <row r="448" spans="1:12" x14ac:dyDescent="0.25">
      <c r="A448" s="7" t="s">
        <v>8</v>
      </c>
      <c r="B448" s="37" t="s">
        <v>63</v>
      </c>
      <c r="C448" s="37" t="s">
        <v>13</v>
      </c>
      <c r="D448" s="37" t="s">
        <v>41</v>
      </c>
      <c r="E448" s="35">
        <v>5600191050</v>
      </c>
      <c r="F448" s="35">
        <v>240</v>
      </c>
      <c r="G448" s="35">
        <v>1</v>
      </c>
      <c r="H448" s="40">
        <v>8</v>
      </c>
      <c r="I448" s="235">
        <f t="shared" si="112"/>
        <v>1</v>
      </c>
      <c r="J448" s="40">
        <v>1</v>
      </c>
      <c r="K448" s="40"/>
      <c r="L448" s="40"/>
    </row>
    <row r="449" spans="1:15" ht="94.5" customHeight="1" x14ac:dyDescent="0.25">
      <c r="A449" s="31" t="s">
        <v>369</v>
      </c>
      <c r="B449" s="37" t="s">
        <v>63</v>
      </c>
      <c r="C449" s="37" t="s">
        <v>13</v>
      </c>
      <c r="D449" s="37" t="s">
        <v>41</v>
      </c>
      <c r="E449" s="35">
        <v>5600291050</v>
      </c>
      <c r="F449" s="33"/>
      <c r="G449" s="33"/>
      <c r="H449" s="40">
        <f t="shared" ref="H449:L455" si="116">H450</f>
        <v>8</v>
      </c>
      <c r="I449" s="235">
        <f t="shared" si="112"/>
        <v>1</v>
      </c>
      <c r="J449" s="40">
        <f t="shared" si="116"/>
        <v>1</v>
      </c>
      <c r="K449" s="40">
        <f t="shared" si="116"/>
        <v>0</v>
      </c>
      <c r="L449" s="40">
        <f t="shared" si="116"/>
        <v>0</v>
      </c>
    </row>
    <row r="450" spans="1:15" ht="30" x14ac:dyDescent="0.25">
      <c r="A450" s="29" t="s">
        <v>160</v>
      </c>
      <c r="B450" s="37" t="s">
        <v>63</v>
      </c>
      <c r="C450" s="37" t="s">
        <v>13</v>
      </c>
      <c r="D450" s="37" t="s">
        <v>41</v>
      </c>
      <c r="E450" s="35">
        <v>5600291050</v>
      </c>
      <c r="F450" s="35">
        <v>200</v>
      </c>
      <c r="G450" s="33"/>
      <c r="H450" s="40">
        <f t="shared" si="116"/>
        <v>8</v>
      </c>
      <c r="I450" s="235">
        <f t="shared" si="112"/>
        <v>1</v>
      </c>
      <c r="J450" s="40">
        <f t="shared" si="116"/>
        <v>1</v>
      </c>
      <c r="K450" s="40">
        <f t="shared" si="116"/>
        <v>0</v>
      </c>
      <c r="L450" s="40">
        <f t="shared" si="116"/>
        <v>0</v>
      </c>
    </row>
    <row r="451" spans="1:15" ht="30" x14ac:dyDescent="0.25">
      <c r="A451" s="6" t="s">
        <v>20</v>
      </c>
      <c r="B451" s="37" t="s">
        <v>63</v>
      </c>
      <c r="C451" s="37" t="s">
        <v>13</v>
      </c>
      <c r="D451" s="37" t="s">
        <v>41</v>
      </c>
      <c r="E451" s="35">
        <v>5600291050</v>
      </c>
      <c r="F451" s="35">
        <v>240</v>
      </c>
      <c r="G451" s="33"/>
      <c r="H451" s="40">
        <f t="shared" si="116"/>
        <v>8</v>
      </c>
      <c r="I451" s="235">
        <f t="shared" si="112"/>
        <v>1</v>
      </c>
      <c r="J451" s="40">
        <f t="shared" si="116"/>
        <v>1</v>
      </c>
      <c r="K451" s="40">
        <f t="shared" si="116"/>
        <v>0</v>
      </c>
      <c r="L451" s="40">
        <f t="shared" si="116"/>
        <v>0</v>
      </c>
    </row>
    <row r="452" spans="1:15" ht="15.75" customHeight="1" x14ac:dyDescent="0.25">
      <c r="A452" s="7" t="s">
        <v>8</v>
      </c>
      <c r="B452" s="37" t="s">
        <v>63</v>
      </c>
      <c r="C452" s="37" t="s">
        <v>13</v>
      </c>
      <c r="D452" s="37" t="s">
        <v>41</v>
      </c>
      <c r="E452" s="35">
        <v>5600291050</v>
      </c>
      <c r="F452" s="35">
        <v>240</v>
      </c>
      <c r="G452" s="35">
        <v>1</v>
      </c>
      <c r="H452" s="40">
        <v>8</v>
      </c>
      <c r="I452" s="235">
        <f t="shared" si="112"/>
        <v>1</v>
      </c>
      <c r="J452" s="40">
        <v>1</v>
      </c>
      <c r="K452" s="40"/>
      <c r="L452" s="40"/>
    </row>
    <row r="453" spans="1:15" ht="45" x14ac:dyDescent="0.25">
      <c r="A453" s="114" t="s">
        <v>426</v>
      </c>
      <c r="B453" s="37" t="s">
        <v>63</v>
      </c>
      <c r="C453" s="37" t="s">
        <v>13</v>
      </c>
      <c r="D453" s="37" t="s">
        <v>41</v>
      </c>
      <c r="E453" s="35">
        <v>5600391050</v>
      </c>
      <c r="F453" s="33"/>
      <c r="G453" s="33"/>
      <c r="H453" s="40">
        <f t="shared" si="116"/>
        <v>8</v>
      </c>
      <c r="I453" s="235">
        <f>J453-K453</f>
        <v>1</v>
      </c>
      <c r="J453" s="40">
        <f t="shared" si="116"/>
        <v>1</v>
      </c>
      <c r="K453" s="40">
        <f t="shared" si="116"/>
        <v>0</v>
      </c>
      <c r="L453" s="40">
        <f>L454</f>
        <v>0</v>
      </c>
    </row>
    <row r="454" spans="1:15" ht="30" x14ac:dyDescent="0.25">
      <c r="A454" s="29" t="s">
        <v>160</v>
      </c>
      <c r="B454" s="37" t="s">
        <v>63</v>
      </c>
      <c r="C454" s="37" t="s">
        <v>13</v>
      </c>
      <c r="D454" s="37" t="s">
        <v>41</v>
      </c>
      <c r="E454" s="35">
        <v>5600391050</v>
      </c>
      <c r="F454" s="35">
        <v>200</v>
      </c>
      <c r="G454" s="33"/>
      <c r="H454" s="40">
        <f t="shared" si="116"/>
        <v>8</v>
      </c>
      <c r="I454" s="235">
        <f>J454-K454</f>
        <v>1</v>
      </c>
      <c r="J454" s="40">
        <f t="shared" si="116"/>
        <v>1</v>
      </c>
      <c r="K454" s="40">
        <f t="shared" si="116"/>
        <v>0</v>
      </c>
      <c r="L454" s="40">
        <f t="shared" si="116"/>
        <v>0</v>
      </c>
    </row>
    <row r="455" spans="1:15" ht="30" x14ac:dyDescent="0.25">
      <c r="A455" s="6" t="s">
        <v>20</v>
      </c>
      <c r="B455" s="37" t="s">
        <v>63</v>
      </c>
      <c r="C455" s="37" t="s">
        <v>13</v>
      </c>
      <c r="D455" s="37" t="s">
        <v>41</v>
      </c>
      <c r="E455" s="35">
        <v>5600391050</v>
      </c>
      <c r="F455" s="35">
        <v>240</v>
      </c>
      <c r="G455" s="33"/>
      <c r="H455" s="40">
        <f t="shared" si="116"/>
        <v>8</v>
      </c>
      <c r="I455" s="235">
        <f>J455-K455</f>
        <v>1</v>
      </c>
      <c r="J455" s="40">
        <f t="shared" si="116"/>
        <v>1</v>
      </c>
      <c r="K455" s="40">
        <f t="shared" si="116"/>
        <v>0</v>
      </c>
      <c r="L455" s="40">
        <f t="shared" si="116"/>
        <v>0</v>
      </c>
    </row>
    <row r="456" spans="1:15" ht="15.75" customHeight="1" x14ac:dyDescent="0.25">
      <c r="A456" s="7" t="s">
        <v>8</v>
      </c>
      <c r="B456" s="37" t="s">
        <v>63</v>
      </c>
      <c r="C456" s="37" t="s">
        <v>13</v>
      </c>
      <c r="D456" s="37" t="s">
        <v>41</v>
      </c>
      <c r="E456" s="35">
        <v>5600391050</v>
      </c>
      <c r="F456" s="35">
        <v>240</v>
      </c>
      <c r="G456" s="35">
        <v>1</v>
      </c>
      <c r="H456" s="40">
        <v>8</v>
      </c>
      <c r="I456" s="235">
        <f>J456-K456</f>
        <v>1</v>
      </c>
      <c r="J456" s="40">
        <v>1</v>
      </c>
      <c r="K456" s="40"/>
      <c r="L456" s="40"/>
    </row>
    <row r="457" spans="1:15" ht="30" x14ac:dyDescent="0.25">
      <c r="A457" s="114" t="s">
        <v>592</v>
      </c>
      <c r="B457" s="37" t="s">
        <v>63</v>
      </c>
      <c r="C457" s="37" t="s">
        <v>13</v>
      </c>
      <c r="D457" s="37" t="s">
        <v>41</v>
      </c>
      <c r="E457" s="35">
        <v>5600491050</v>
      </c>
      <c r="F457" s="33"/>
      <c r="G457" s="33"/>
      <c r="H457" s="40">
        <f t="shared" ref="H457:L463" si="117">H458</f>
        <v>8</v>
      </c>
      <c r="I457" s="311" t="e">
        <f>J457-#REF!</f>
        <v>#REF!</v>
      </c>
      <c r="J457" s="40">
        <f t="shared" si="117"/>
        <v>2</v>
      </c>
      <c r="K457" s="40">
        <f t="shared" si="117"/>
        <v>0</v>
      </c>
      <c r="L457" s="40">
        <f t="shared" si="117"/>
        <v>0</v>
      </c>
      <c r="M457" s="43"/>
      <c r="O457" s="42"/>
    </row>
    <row r="458" spans="1:15" ht="30" x14ac:dyDescent="0.25">
      <c r="A458" s="29" t="s">
        <v>160</v>
      </c>
      <c r="B458" s="37" t="s">
        <v>63</v>
      </c>
      <c r="C458" s="37" t="s">
        <v>13</v>
      </c>
      <c r="D458" s="37" t="s">
        <v>41</v>
      </c>
      <c r="E458" s="35">
        <v>5600491050</v>
      </c>
      <c r="F458" s="35">
        <v>200</v>
      </c>
      <c r="G458" s="33"/>
      <c r="H458" s="40">
        <f t="shared" si="117"/>
        <v>8</v>
      </c>
      <c r="I458" s="311" t="e">
        <f>J458-#REF!</f>
        <v>#REF!</v>
      </c>
      <c r="J458" s="40">
        <f t="shared" si="117"/>
        <v>2</v>
      </c>
      <c r="K458" s="40">
        <f t="shared" si="117"/>
        <v>0</v>
      </c>
      <c r="L458" s="40">
        <f t="shared" si="117"/>
        <v>0</v>
      </c>
      <c r="M458" s="43"/>
      <c r="O458" s="42"/>
    </row>
    <row r="459" spans="1:15" ht="30" x14ac:dyDescent="0.25">
      <c r="A459" s="6" t="s">
        <v>20</v>
      </c>
      <c r="B459" s="37" t="s">
        <v>63</v>
      </c>
      <c r="C459" s="37" t="s">
        <v>13</v>
      </c>
      <c r="D459" s="37" t="s">
        <v>41</v>
      </c>
      <c r="E459" s="35">
        <v>5600491050</v>
      </c>
      <c r="F459" s="35">
        <v>240</v>
      </c>
      <c r="G459" s="33"/>
      <c r="H459" s="40">
        <f t="shared" si="117"/>
        <v>8</v>
      </c>
      <c r="I459" s="311" t="e">
        <f>J459-#REF!</f>
        <v>#REF!</v>
      </c>
      <c r="J459" s="40">
        <f t="shared" si="117"/>
        <v>2</v>
      </c>
      <c r="K459" s="40">
        <f t="shared" si="117"/>
        <v>0</v>
      </c>
      <c r="L459" s="40">
        <f t="shared" si="117"/>
        <v>0</v>
      </c>
      <c r="M459" s="43"/>
      <c r="O459" s="42"/>
    </row>
    <row r="460" spans="1:15" ht="15.75" customHeight="1" x14ac:dyDescent="0.25">
      <c r="A460" s="7" t="s">
        <v>8</v>
      </c>
      <c r="B460" s="37" t="s">
        <v>63</v>
      </c>
      <c r="C460" s="37" t="s">
        <v>13</v>
      </c>
      <c r="D460" s="37" t="s">
        <v>41</v>
      </c>
      <c r="E460" s="35">
        <v>5600491050</v>
      </c>
      <c r="F460" s="35">
        <v>240</v>
      </c>
      <c r="G460" s="35">
        <v>1</v>
      </c>
      <c r="H460" s="40">
        <v>8</v>
      </c>
      <c r="I460" s="311" t="e">
        <f>J460-#REF!</f>
        <v>#REF!</v>
      </c>
      <c r="J460" s="40">
        <v>2</v>
      </c>
      <c r="K460" s="40"/>
      <c r="L460" s="40"/>
      <c r="M460" s="43"/>
      <c r="O460" s="42"/>
    </row>
    <row r="461" spans="1:15" ht="30" x14ac:dyDescent="0.25">
      <c r="A461" s="114" t="s">
        <v>593</v>
      </c>
      <c r="B461" s="37" t="s">
        <v>63</v>
      </c>
      <c r="C461" s="37" t="s">
        <v>13</v>
      </c>
      <c r="D461" s="37" t="s">
        <v>41</v>
      </c>
      <c r="E461" s="35">
        <v>5600591050</v>
      </c>
      <c r="F461" s="33"/>
      <c r="G461" s="33"/>
      <c r="H461" s="40">
        <f t="shared" si="117"/>
        <v>8</v>
      </c>
      <c r="I461" s="311" t="e">
        <f>J461-#REF!</f>
        <v>#REF!</v>
      </c>
      <c r="J461" s="40">
        <f t="shared" si="117"/>
        <v>2</v>
      </c>
      <c r="K461" s="40">
        <f t="shared" si="117"/>
        <v>0</v>
      </c>
      <c r="L461" s="40">
        <f t="shared" si="117"/>
        <v>0</v>
      </c>
      <c r="M461" s="43"/>
      <c r="O461" s="42"/>
    </row>
    <row r="462" spans="1:15" ht="30" x14ac:dyDescent="0.25">
      <c r="A462" s="29" t="s">
        <v>160</v>
      </c>
      <c r="B462" s="37" t="s">
        <v>63</v>
      </c>
      <c r="C462" s="37" t="s">
        <v>13</v>
      </c>
      <c r="D462" s="37" t="s">
        <v>41</v>
      </c>
      <c r="E462" s="35">
        <v>5600591050</v>
      </c>
      <c r="F462" s="35">
        <v>200</v>
      </c>
      <c r="G462" s="33"/>
      <c r="H462" s="40">
        <f t="shared" si="117"/>
        <v>8</v>
      </c>
      <c r="I462" s="311" t="e">
        <f>J462-#REF!</f>
        <v>#REF!</v>
      </c>
      <c r="J462" s="40">
        <f t="shared" si="117"/>
        <v>2</v>
      </c>
      <c r="K462" s="40">
        <f t="shared" si="117"/>
        <v>0</v>
      </c>
      <c r="L462" s="40">
        <f t="shared" si="117"/>
        <v>0</v>
      </c>
      <c r="M462" s="43"/>
      <c r="O462" s="42"/>
    </row>
    <row r="463" spans="1:15" ht="30" x14ac:dyDescent="0.25">
      <c r="A463" s="6" t="s">
        <v>20</v>
      </c>
      <c r="B463" s="37" t="s">
        <v>63</v>
      </c>
      <c r="C463" s="37" t="s">
        <v>13</v>
      </c>
      <c r="D463" s="37" t="s">
        <v>41</v>
      </c>
      <c r="E463" s="35">
        <v>5600591050</v>
      </c>
      <c r="F463" s="35">
        <v>240</v>
      </c>
      <c r="G463" s="33"/>
      <c r="H463" s="40">
        <f t="shared" si="117"/>
        <v>8</v>
      </c>
      <c r="I463" s="311" t="e">
        <f>J463-#REF!</f>
        <v>#REF!</v>
      </c>
      <c r="J463" s="40">
        <f t="shared" si="117"/>
        <v>2</v>
      </c>
      <c r="K463" s="40">
        <f t="shared" si="117"/>
        <v>0</v>
      </c>
      <c r="L463" s="40">
        <f t="shared" si="117"/>
        <v>0</v>
      </c>
      <c r="M463" s="43"/>
      <c r="O463" s="42"/>
    </row>
    <row r="464" spans="1:15" ht="15.75" customHeight="1" x14ac:dyDescent="0.25">
      <c r="A464" s="7" t="s">
        <v>8</v>
      </c>
      <c r="B464" s="37" t="s">
        <v>63</v>
      </c>
      <c r="C464" s="37" t="s">
        <v>13</v>
      </c>
      <c r="D464" s="37" t="s">
        <v>41</v>
      </c>
      <c r="E464" s="35">
        <v>5600591050</v>
      </c>
      <c r="F464" s="35">
        <v>240</v>
      </c>
      <c r="G464" s="35">
        <v>1</v>
      </c>
      <c r="H464" s="40">
        <v>8</v>
      </c>
      <c r="I464" s="311" t="e">
        <f>J464-#REF!</f>
        <v>#REF!</v>
      </c>
      <c r="J464" s="40">
        <v>2</v>
      </c>
      <c r="K464" s="40"/>
      <c r="L464" s="40"/>
      <c r="M464" s="43"/>
      <c r="O464" s="42"/>
    </row>
    <row r="465" spans="1:12" ht="75" x14ac:dyDescent="0.25">
      <c r="A465" s="112" t="s">
        <v>553</v>
      </c>
      <c r="B465" s="37" t="s">
        <v>63</v>
      </c>
      <c r="C465" s="37" t="s">
        <v>13</v>
      </c>
      <c r="D465" s="37" t="s">
        <v>41</v>
      </c>
      <c r="E465" s="35">
        <v>6000000000</v>
      </c>
      <c r="F465" s="33"/>
      <c r="G465" s="33"/>
      <c r="H465" s="40" t="e">
        <f>#REF!</f>
        <v>#REF!</v>
      </c>
      <c r="I465" s="235">
        <f t="shared" si="112"/>
        <v>0</v>
      </c>
      <c r="J465" s="40">
        <f>J466</f>
        <v>5</v>
      </c>
      <c r="K465" s="40">
        <f>K466</f>
        <v>5</v>
      </c>
      <c r="L465" s="40">
        <f>L466</f>
        <v>5</v>
      </c>
    </row>
    <row r="466" spans="1:12" ht="60" x14ac:dyDescent="0.25">
      <c r="A466" s="111" t="s">
        <v>393</v>
      </c>
      <c r="B466" s="37" t="s">
        <v>63</v>
      </c>
      <c r="C466" s="37" t="s">
        <v>13</v>
      </c>
      <c r="D466" s="37" t="s">
        <v>41</v>
      </c>
      <c r="E466" s="35">
        <v>6000191060</v>
      </c>
      <c r="F466" s="33"/>
      <c r="G466" s="33"/>
      <c r="H466" s="40">
        <f>H467</f>
        <v>8</v>
      </c>
      <c r="I466" s="235">
        <f t="shared" si="112"/>
        <v>0</v>
      </c>
      <c r="J466" s="40">
        <f t="shared" ref="J466:L468" si="118">J467</f>
        <v>5</v>
      </c>
      <c r="K466" s="40">
        <f t="shared" si="118"/>
        <v>5</v>
      </c>
      <c r="L466" s="40">
        <f t="shared" si="118"/>
        <v>5</v>
      </c>
    </row>
    <row r="467" spans="1:12" ht="30" x14ac:dyDescent="0.25">
      <c r="A467" s="29" t="s">
        <v>160</v>
      </c>
      <c r="B467" s="37" t="s">
        <v>63</v>
      </c>
      <c r="C467" s="37" t="s">
        <v>13</v>
      </c>
      <c r="D467" s="37" t="s">
        <v>41</v>
      </c>
      <c r="E467" s="35">
        <v>6000191060</v>
      </c>
      <c r="F467" s="35">
        <v>200</v>
      </c>
      <c r="G467" s="33"/>
      <c r="H467" s="40">
        <f>H468</f>
        <v>8</v>
      </c>
      <c r="I467" s="235">
        <f t="shared" si="112"/>
        <v>0</v>
      </c>
      <c r="J467" s="40">
        <f t="shared" si="118"/>
        <v>5</v>
      </c>
      <c r="K467" s="40">
        <f t="shared" si="118"/>
        <v>5</v>
      </c>
      <c r="L467" s="40">
        <f t="shared" si="118"/>
        <v>5</v>
      </c>
    </row>
    <row r="468" spans="1:12" ht="30" x14ac:dyDescent="0.25">
      <c r="A468" s="6" t="s">
        <v>20</v>
      </c>
      <c r="B468" s="37" t="s">
        <v>63</v>
      </c>
      <c r="C468" s="37" t="s">
        <v>13</v>
      </c>
      <c r="D468" s="37" t="s">
        <v>41</v>
      </c>
      <c r="E468" s="35">
        <v>6000191060</v>
      </c>
      <c r="F468" s="35">
        <v>240</v>
      </c>
      <c r="G468" s="33"/>
      <c r="H468" s="40">
        <f>H469</f>
        <v>8</v>
      </c>
      <c r="I468" s="235">
        <f t="shared" si="112"/>
        <v>0</v>
      </c>
      <c r="J468" s="40">
        <f t="shared" si="118"/>
        <v>5</v>
      </c>
      <c r="K468" s="40">
        <f t="shared" si="118"/>
        <v>5</v>
      </c>
      <c r="L468" s="40">
        <f t="shared" si="118"/>
        <v>5</v>
      </c>
    </row>
    <row r="469" spans="1:12" x14ac:dyDescent="0.25">
      <c r="A469" s="7" t="s">
        <v>8</v>
      </c>
      <c r="B469" s="37" t="s">
        <v>63</v>
      </c>
      <c r="C469" s="37" t="s">
        <v>13</v>
      </c>
      <c r="D469" s="37" t="s">
        <v>41</v>
      </c>
      <c r="E469" s="35">
        <v>6000191060</v>
      </c>
      <c r="F469" s="35">
        <v>240</v>
      </c>
      <c r="G469" s="35">
        <v>1</v>
      </c>
      <c r="H469" s="40">
        <v>8</v>
      </c>
      <c r="I469" s="235">
        <f t="shared" si="112"/>
        <v>0</v>
      </c>
      <c r="J469" s="40">
        <v>5</v>
      </c>
      <c r="K469" s="40">
        <v>5</v>
      </c>
      <c r="L469" s="40">
        <v>5</v>
      </c>
    </row>
    <row r="470" spans="1:12" ht="30" x14ac:dyDescent="0.25">
      <c r="A470" s="114" t="s">
        <v>376</v>
      </c>
      <c r="B470" s="37" t="s">
        <v>63</v>
      </c>
      <c r="C470" s="37" t="s">
        <v>13</v>
      </c>
      <c r="D470" s="37" t="s">
        <v>41</v>
      </c>
      <c r="E470" s="35">
        <v>6200000000</v>
      </c>
      <c r="F470" s="33"/>
      <c r="G470" s="33"/>
      <c r="H470" s="40">
        <f>H471</f>
        <v>11</v>
      </c>
      <c r="I470" s="235">
        <f t="shared" si="112"/>
        <v>0</v>
      </c>
      <c r="J470" s="40">
        <f>J471+J476</f>
        <v>20</v>
      </c>
      <c r="K470" s="40">
        <f>K471+K476</f>
        <v>20</v>
      </c>
      <c r="L470" s="40">
        <f>L471+L476</f>
        <v>20</v>
      </c>
    </row>
    <row r="471" spans="1:12" ht="30" x14ac:dyDescent="0.25">
      <c r="A471" s="115" t="s">
        <v>564</v>
      </c>
      <c r="B471" s="37" t="s">
        <v>63</v>
      </c>
      <c r="C471" s="37" t="s">
        <v>13</v>
      </c>
      <c r="D471" s="37" t="s">
        <v>41</v>
      </c>
      <c r="E471" s="35">
        <v>6210000000</v>
      </c>
      <c r="F471" s="33"/>
      <c r="G471" s="33"/>
      <c r="H471" s="40">
        <f t="shared" ref="H471:L474" si="119">H472</f>
        <v>11</v>
      </c>
      <c r="I471" s="235">
        <f t="shared" si="112"/>
        <v>0</v>
      </c>
      <c r="J471" s="40">
        <f t="shared" si="119"/>
        <v>10</v>
      </c>
      <c r="K471" s="40">
        <f t="shared" si="119"/>
        <v>10</v>
      </c>
      <c r="L471" s="40">
        <f t="shared" si="119"/>
        <v>10</v>
      </c>
    </row>
    <row r="472" spans="1:12" ht="30" x14ac:dyDescent="0.25">
      <c r="A472" s="115" t="s">
        <v>377</v>
      </c>
      <c r="B472" s="37" t="s">
        <v>63</v>
      </c>
      <c r="C472" s="37" t="s">
        <v>13</v>
      </c>
      <c r="D472" s="37" t="s">
        <v>41</v>
      </c>
      <c r="E472" s="35">
        <v>6210191010</v>
      </c>
      <c r="F472" s="33"/>
      <c r="G472" s="33"/>
      <c r="H472" s="40">
        <f t="shared" si="119"/>
        <v>11</v>
      </c>
      <c r="I472" s="235">
        <f t="shared" si="112"/>
        <v>0</v>
      </c>
      <c r="J472" s="40">
        <f t="shared" si="119"/>
        <v>10</v>
      </c>
      <c r="K472" s="40">
        <f t="shared" si="119"/>
        <v>10</v>
      </c>
      <c r="L472" s="40">
        <f t="shared" si="119"/>
        <v>10</v>
      </c>
    </row>
    <row r="473" spans="1:12" ht="30" x14ac:dyDescent="0.25">
      <c r="A473" s="29" t="s">
        <v>160</v>
      </c>
      <c r="B473" s="37" t="s">
        <v>63</v>
      </c>
      <c r="C473" s="37" t="s">
        <v>13</v>
      </c>
      <c r="D473" s="37" t="s">
        <v>41</v>
      </c>
      <c r="E473" s="35">
        <v>6210191010</v>
      </c>
      <c r="F473" s="35">
        <v>200</v>
      </c>
      <c r="G473" s="33"/>
      <c r="H473" s="40">
        <f t="shared" si="119"/>
        <v>11</v>
      </c>
      <c r="I473" s="235">
        <f t="shared" si="112"/>
        <v>0</v>
      </c>
      <c r="J473" s="40">
        <f t="shared" si="119"/>
        <v>10</v>
      </c>
      <c r="K473" s="40">
        <f t="shared" si="119"/>
        <v>10</v>
      </c>
      <c r="L473" s="40">
        <f t="shared" si="119"/>
        <v>10</v>
      </c>
    </row>
    <row r="474" spans="1:12" ht="30" x14ac:dyDescent="0.25">
      <c r="A474" s="6" t="s">
        <v>20</v>
      </c>
      <c r="B474" s="37" t="s">
        <v>63</v>
      </c>
      <c r="C474" s="37" t="s">
        <v>13</v>
      </c>
      <c r="D474" s="37" t="s">
        <v>41</v>
      </c>
      <c r="E474" s="35">
        <v>6210191010</v>
      </c>
      <c r="F474" s="35">
        <v>240</v>
      </c>
      <c r="G474" s="33"/>
      <c r="H474" s="40">
        <f t="shared" si="119"/>
        <v>11</v>
      </c>
      <c r="I474" s="235">
        <f t="shared" si="112"/>
        <v>0</v>
      </c>
      <c r="J474" s="40">
        <f t="shared" si="119"/>
        <v>10</v>
      </c>
      <c r="K474" s="40">
        <f t="shared" si="119"/>
        <v>10</v>
      </c>
      <c r="L474" s="40">
        <f t="shared" si="119"/>
        <v>10</v>
      </c>
    </row>
    <row r="475" spans="1:12" x14ac:dyDescent="0.25">
      <c r="A475" s="7" t="s">
        <v>8</v>
      </c>
      <c r="B475" s="37" t="s">
        <v>63</v>
      </c>
      <c r="C475" s="37" t="s">
        <v>13</v>
      </c>
      <c r="D475" s="37" t="s">
        <v>41</v>
      </c>
      <c r="E475" s="35">
        <v>6210191010</v>
      </c>
      <c r="F475" s="35">
        <v>240</v>
      </c>
      <c r="G475" s="35">
        <v>1</v>
      </c>
      <c r="H475" s="40">
        <v>11</v>
      </c>
      <c r="I475" s="235">
        <f t="shared" si="112"/>
        <v>0</v>
      </c>
      <c r="J475" s="40">
        <v>10</v>
      </c>
      <c r="K475" s="40">
        <v>10</v>
      </c>
      <c r="L475" s="40">
        <v>10</v>
      </c>
    </row>
    <row r="476" spans="1:12" ht="30" x14ac:dyDescent="0.25">
      <c r="A476" s="115" t="s">
        <v>568</v>
      </c>
      <c r="B476" s="37" t="s">
        <v>63</v>
      </c>
      <c r="C476" s="37" t="s">
        <v>13</v>
      </c>
      <c r="D476" s="37" t="s">
        <v>41</v>
      </c>
      <c r="E476" s="35">
        <v>6220000000</v>
      </c>
      <c r="F476" s="33"/>
      <c r="G476" s="33"/>
      <c r="H476" s="40">
        <f t="shared" ref="H476:L483" si="120">H477</f>
        <v>8</v>
      </c>
      <c r="I476" s="235">
        <f t="shared" si="112"/>
        <v>0</v>
      </c>
      <c r="J476" s="40">
        <f>J477</f>
        <v>10</v>
      </c>
      <c r="K476" s="40">
        <f>K477</f>
        <v>10</v>
      </c>
      <c r="L476" s="40">
        <f>L477</f>
        <v>10</v>
      </c>
    </row>
    <row r="477" spans="1:12" ht="30" x14ac:dyDescent="0.25">
      <c r="A477" s="115" t="s">
        <v>378</v>
      </c>
      <c r="B477" s="37" t="s">
        <v>63</v>
      </c>
      <c r="C477" s="37" t="s">
        <v>13</v>
      </c>
      <c r="D477" s="37" t="s">
        <v>41</v>
      </c>
      <c r="E477" s="35">
        <v>6220191010</v>
      </c>
      <c r="F477" s="33"/>
      <c r="G477" s="33"/>
      <c r="H477" s="40">
        <f t="shared" si="120"/>
        <v>8</v>
      </c>
      <c r="I477" s="235">
        <f t="shared" si="112"/>
        <v>0</v>
      </c>
      <c r="J477" s="40">
        <f t="shared" si="120"/>
        <v>10</v>
      </c>
      <c r="K477" s="40">
        <f t="shared" si="120"/>
        <v>10</v>
      </c>
      <c r="L477" s="40">
        <f t="shared" si="120"/>
        <v>10</v>
      </c>
    </row>
    <row r="478" spans="1:12" ht="30" x14ac:dyDescent="0.25">
      <c r="A478" s="29" t="s">
        <v>160</v>
      </c>
      <c r="B478" s="37" t="s">
        <v>63</v>
      </c>
      <c r="C478" s="37" t="s">
        <v>13</v>
      </c>
      <c r="D478" s="37" t="s">
        <v>41</v>
      </c>
      <c r="E478" s="35">
        <v>6220191010</v>
      </c>
      <c r="F478" s="35">
        <v>200</v>
      </c>
      <c r="G478" s="33"/>
      <c r="H478" s="40">
        <f t="shared" si="120"/>
        <v>8</v>
      </c>
      <c r="I478" s="235">
        <f t="shared" si="112"/>
        <v>0</v>
      </c>
      <c r="J478" s="40">
        <f t="shared" si="120"/>
        <v>10</v>
      </c>
      <c r="K478" s="40">
        <f t="shared" si="120"/>
        <v>10</v>
      </c>
      <c r="L478" s="40">
        <f t="shared" si="120"/>
        <v>10</v>
      </c>
    </row>
    <row r="479" spans="1:12" ht="30" x14ac:dyDescent="0.25">
      <c r="A479" s="6" t="s">
        <v>20</v>
      </c>
      <c r="B479" s="37" t="s">
        <v>63</v>
      </c>
      <c r="C479" s="37" t="s">
        <v>13</v>
      </c>
      <c r="D479" s="37" t="s">
        <v>41</v>
      </c>
      <c r="E479" s="35">
        <v>6220191010</v>
      </c>
      <c r="F479" s="35">
        <v>240</v>
      </c>
      <c r="G479" s="33"/>
      <c r="H479" s="40">
        <f t="shared" si="120"/>
        <v>8</v>
      </c>
      <c r="I479" s="235">
        <f t="shared" si="112"/>
        <v>0</v>
      </c>
      <c r="J479" s="40">
        <f t="shared" si="120"/>
        <v>10</v>
      </c>
      <c r="K479" s="40">
        <f t="shared" si="120"/>
        <v>10</v>
      </c>
      <c r="L479" s="40">
        <f t="shared" si="120"/>
        <v>10</v>
      </c>
    </row>
    <row r="480" spans="1:12" x14ac:dyDescent="0.25">
      <c r="A480" s="7" t="s">
        <v>8</v>
      </c>
      <c r="B480" s="37" t="s">
        <v>63</v>
      </c>
      <c r="C480" s="37" t="s">
        <v>13</v>
      </c>
      <c r="D480" s="37" t="s">
        <v>41</v>
      </c>
      <c r="E480" s="35">
        <v>6220191010</v>
      </c>
      <c r="F480" s="35">
        <v>240</v>
      </c>
      <c r="G480" s="35">
        <v>1</v>
      </c>
      <c r="H480" s="40">
        <v>8</v>
      </c>
      <c r="I480" s="235">
        <f t="shared" si="112"/>
        <v>0</v>
      </c>
      <c r="J480" s="40">
        <v>10</v>
      </c>
      <c r="K480" s="40">
        <v>10</v>
      </c>
      <c r="L480" s="40">
        <v>10</v>
      </c>
    </row>
    <row r="481" spans="1:14" ht="75" hidden="1" customHeight="1" x14ac:dyDescent="0.25">
      <c r="A481" s="30" t="s">
        <v>157</v>
      </c>
      <c r="B481" s="37" t="s">
        <v>63</v>
      </c>
      <c r="C481" s="37" t="s">
        <v>13</v>
      </c>
      <c r="D481" s="37" t="s">
        <v>41</v>
      </c>
      <c r="E481" s="35" t="s">
        <v>156</v>
      </c>
      <c r="F481" s="33"/>
      <c r="G481" s="33"/>
      <c r="H481" s="40">
        <f t="shared" si="120"/>
        <v>8</v>
      </c>
      <c r="I481" s="235">
        <f t="shared" si="112"/>
        <v>0</v>
      </c>
      <c r="J481" s="40">
        <f t="shared" si="120"/>
        <v>0</v>
      </c>
      <c r="K481" s="40">
        <f t="shared" si="120"/>
        <v>0</v>
      </c>
      <c r="L481" s="40">
        <f t="shared" si="120"/>
        <v>0</v>
      </c>
    </row>
    <row r="482" spans="1:14" ht="30" hidden="1" customHeight="1" x14ac:dyDescent="0.25">
      <c r="A482" s="29" t="s">
        <v>160</v>
      </c>
      <c r="B482" s="37" t="s">
        <v>63</v>
      </c>
      <c r="C482" s="37" t="s">
        <v>13</v>
      </c>
      <c r="D482" s="37" t="s">
        <v>41</v>
      </c>
      <c r="E482" s="35" t="s">
        <v>156</v>
      </c>
      <c r="F482" s="35">
        <v>200</v>
      </c>
      <c r="G482" s="33"/>
      <c r="H482" s="40">
        <f t="shared" si="120"/>
        <v>8</v>
      </c>
      <c r="I482" s="235">
        <f t="shared" si="112"/>
        <v>0</v>
      </c>
      <c r="J482" s="40">
        <f t="shared" si="120"/>
        <v>0</v>
      </c>
      <c r="K482" s="40">
        <f t="shared" si="120"/>
        <v>0</v>
      </c>
      <c r="L482" s="40">
        <f t="shared" si="120"/>
        <v>0</v>
      </c>
    </row>
    <row r="483" spans="1:14" ht="30" hidden="1" customHeight="1" x14ac:dyDescent="0.25">
      <c r="A483" s="6" t="s">
        <v>20</v>
      </c>
      <c r="B483" s="37" t="s">
        <v>63</v>
      </c>
      <c r="C483" s="37" t="s">
        <v>13</v>
      </c>
      <c r="D483" s="37" t="s">
        <v>41</v>
      </c>
      <c r="E483" s="35" t="s">
        <v>156</v>
      </c>
      <c r="F483" s="35">
        <v>240</v>
      </c>
      <c r="G483" s="33"/>
      <c r="H483" s="40">
        <f t="shared" si="120"/>
        <v>8</v>
      </c>
      <c r="I483" s="235">
        <f t="shared" si="112"/>
        <v>0</v>
      </c>
      <c r="J483" s="40">
        <f t="shared" si="120"/>
        <v>0</v>
      </c>
      <c r="K483" s="40">
        <f t="shared" si="120"/>
        <v>0</v>
      </c>
      <c r="L483" s="40">
        <f t="shared" si="120"/>
        <v>0</v>
      </c>
    </row>
    <row r="484" spans="1:14" ht="15" hidden="1" customHeight="1" x14ac:dyDescent="0.25">
      <c r="A484" s="7" t="s">
        <v>8</v>
      </c>
      <c r="B484" s="37" t="s">
        <v>63</v>
      </c>
      <c r="C484" s="37" t="s">
        <v>13</v>
      </c>
      <c r="D484" s="37" t="s">
        <v>41</v>
      </c>
      <c r="E484" s="35" t="s">
        <v>156</v>
      </c>
      <c r="F484" s="35">
        <v>240</v>
      </c>
      <c r="G484" s="35">
        <v>1</v>
      </c>
      <c r="H484" s="40">
        <v>8</v>
      </c>
      <c r="I484" s="235">
        <f t="shared" si="112"/>
        <v>0</v>
      </c>
      <c r="J484" s="40"/>
      <c r="K484" s="40"/>
      <c r="L484" s="40"/>
    </row>
    <row r="485" spans="1:14" ht="30" x14ac:dyDescent="0.25">
      <c r="A485" s="114" t="s">
        <v>497</v>
      </c>
      <c r="B485" s="37" t="s">
        <v>63</v>
      </c>
      <c r="C485" s="37" t="s">
        <v>13</v>
      </c>
      <c r="D485" s="37" t="s">
        <v>41</v>
      </c>
      <c r="E485" s="35">
        <v>6300000000</v>
      </c>
      <c r="F485" s="33"/>
      <c r="G485" s="33"/>
      <c r="H485" s="40" t="e">
        <f>#REF!</f>
        <v>#REF!</v>
      </c>
      <c r="I485" s="235">
        <f t="shared" ref="I485:I493" si="121">J485-K485</f>
        <v>0</v>
      </c>
      <c r="J485" s="40">
        <f>J486+J490</f>
        <v>3</v>
      </c>
      <c r="K485" s="40">
        <f>K486+K490</f>
        <v>3</v>
      </c>
      <c r="L485" s="40">
        <f>L486+L490</f>
        <v>0</v>
      </c>
    </row>
    <row r="486" spans="1:14" ht="60" x14ac:dyDescent="0.25">
      <c r="A486" s="115" t="s">
        <v>395</v>
      </c>
      <c r="B486" s="37" t="s">
        <v>63</v>
      </c>
      <c r="C486" s="37" t="s">
        <v>13</v>
      </c>
      <c r="D486" s="37" t="s">
        <v>41</v>
      </c>
      <c r="E486" s="35">
        <v>6300191100</v>
      </c>
      <c r="F486" s="33"/>
      <c r="G486" s="33"/>
      <c r="H486" s="40">
        <f t="shared" ref="H486:L492" si="122">H487</f>
        <v>11</v>
      </c>
      <c r="I486" s="235">
        <f t="shared" si="121"/>
        <v>0</v>
      </c>
      <c r="J486" s="40">
        <f t="shared" si="122"/>
        <v>1.5</v>
      </c>
      <c r="K486" s="40">
        <f t="shared" si="122"/>
        <v>1.5</v>
      </c>
      <c r="L486" s="40">
        <f t="shared" si="122"/>
        <v>0</v>
      </c>
    </row>
    <row r="487" spans="1:14" ht="30" x14ac:dyDescent="0.25">
      <c r="A487" s="29" t="s">
        <v>160</v>
      </c>
      <c r="B487" s="37" t="s">
        <v>63</v>
      </c>
      <c r="C487" s="37" t="s">
        <v>13</v>
      </c>
      <c r="D487" s="37" t="s">
        <v>41</v>
      </c>
      <c r="E487" s="35">
        <v>6300191100</v>
      </c>
      <c r="F487" s="35">
        <v>200</v>
      </c>
      <c r="G487" s="33"/>
      <c r="H487" s="40">
        <f t="shared" si="122"/>
        <v>11</v>
      </c>
      <c r="I487" s="235">
        <f t="shared" si="121"/>
        <v>0</v>
      </c>
      <c r="J487" s="40">
        <f t="shared" si="122"/>
        <v>1.5</v>
      </c>
      <c r="K487" s="40">
        <f t="shared" si="122"/>
        <v>1.5</v>
      </c>
      <c r="L487" s="40">
        <f t="shared" si="122"/>
        <v>0</v>
      </c>
    </row>
    <row r="488" spans="1:14" ht="30" x14ac:dyDescent="0.25">
      <c r="A488" s="6" t="s">
        <v>20</v>
      </c>
      <c r="B488" s="37" t="s">
        <v>63</v>
      </c>
      <c r="C488" s="37" t="s">
        <v>13</v>
      </c>
      <c r="D488" s="37" t="s">
        <v>41</v>
      </c>
      <c r="E488" s="35">
        <v>6300191100</v>
      </c>
      <c r="F488" s="35">
        <v>240</v>
      </c>
      <c r="G488" s="33"/>
      <c r="H488" s="40">
        <f t="shared" si="122"/>
        <v>11</v>
      </c>
      <c r="I488" s="235">
        <f t="shared" si="121"/>
        <v>0</v>
      </c>
      <c r="J488" s="40">
        <f t="shared" si="122"/>
        <v>1.5</v>
      </c>
      <c r="K488" s="40">
        <f t="shared" si="122"/>
        <v>1.5</v>
      </c>
      <c r="L488" s="40">
        <f t="shared" si="122"/>
        <v>0</v>
      </c>
    </row>
    <row r="489" spans="1:14" x14ac:dyDescent="0.25">
      <c r="A489" s="7" t="s">
        <v>8</v>
      </c>
      <c r="B489" s="37" t="s">
        <v>63</v>
      </c>
      <c r="C489" s="37" t="s">
        <v>13</v>
      </c>
      <c r="D489" s="37" t="s">
        <v>41</v>
      </c>
      <c r="E489" s="35">
        <v>6300191100</v>
      </c>
      <c r="F489" s="35">
        <v>240</v>
      </c>
      <c r="G489" s="35">
        <v>1</v>
      </c>
      <c r="H489" s="40">
        <v>11</v>
      </c>
      <c r="I489" s="235">
        <f t="shared" si="121"/>
        <v>0</v>
      </c>
      <c r="J489" s="40">
        <v>1.5</v>
      </c>
      <c r="K489" s="40">
        <v>1.5</v>
      </c>
      <c r="L489" s="40"/>
    </row>
    <row r="490" spans="1:14" ht="75" x14ac:dyDescent="0.25">
      <c r="A490" s="115" t="s">
        <v>396</v>
      </c>
      <c r="B490" s="37" t="s">
        <v>63</v>
      </c>
      <c r="C490" s="37" t="s">
        <v>13</v>
      </c>
      <c r="D490" s="37" t="s">
        <v>41</v>
      </c>
      <c r="E490" s="35">
        <v>6300291100</v>
      </c>
      <c r="F490" s="33"/>
      <c r="G490" s="33"/>
      <c r="H490" s="40">
        <f t="shared" si="122"/>
        <v>11</v>
      </c>
      <c r="I490" s="235">
        <f t="shared" si="121"/>
        <v>0</v>
      </c>
      <c r="J490" s="40">
        <f t="shared" si="122"/>
        <v>1.5</v>
      </c>
      <c r="K490" s="40">
        <f t="shared" si="122"/>
        <v>1.5</v>
      </c>
      <c r="L490" s="40">
        <f t="shared" si="122"/>
        <v>0</v>
      </c>
    </row>
    <row r="491" spans="1:14" ht="30" x14ac:dyDescent="0.25">
      <c r="A491" s="29" t="s">
        <v>160</v>
      </c>
      <c r="B491" s="37" t="s">
        <v>63</v>
      </c>
      <c r="C491" s="37" t="s">
        <v>13</v>
      </c>
      <c r="D491" s="37" t="s">
        <v>41</v>
      </c>
      <c r="E491" s="35">
        <v>6300291100</v>
      </c>
      <c r="F491" s="35">
        <v>200</v>
      </c>
      <c r="G491" s="33"/>
      <c r="H491" s="40">
        <f t="shared" si="122"/>
        <v>11</v>
      </c>
      <c r="I491" s="235">
        <f t="shared" si="121"/>
        <v>0</v>
      </c>
      <c r="J491" s="40">
        <f t="shared" si="122"/>
        <v>1.5</v>
      </c>
      <c r="K491" s="40">
        <f t="shared" si="122"/>
        <v>1.5</v>
      </c>
      <c r="L491" s="40">
        <f t="shared" si="122"/>
        <v>0</v>
      </c>
    </row>
    <row r="492" spans="1:14" ht="30" x14ac:dyDescent="0.25">
      <c r="A492" s="6" t="s">
        <v>20</v>
      </c>
      <c r="B492" s="37" t="s">
        <v>63</v>
      </c>
      <c r="C492" s="37" t="s">
        <v>13</v>
      </c>
      <c r="D492" s="37" t="s">
        <v>41</v>
      </c>
      <c r="E492" s="35">
        <v>6300291100</v>
      </c>
      <c r="F492" s="35">
        <v>240</v>
      </c>
      <c r="G492" s="33"/>
      <c r="H492" s="40">
        <f t="shared" si="122"/>
        <v>11</v>
      </c>
      <c r="I492" s="235">
        <f t="shared" si="121"/>
        <v>0</v>
      </c>
      <c r="J492" s="40">
        <f t="shared" si="122"/>
        <v>1.5</v>
      </c>
      <c r="K492" s="40">
        <f t="shared" si="122"/>
        <v>1.5</v>
      </c>
      <c r="L492" s="40">
        <f t="shared" si="122"/>
        <v>0</v>
      </c>
    </row>
    <row r="493" spans="1:14" x14ac:dyDescent="0.25">
      <c r="A493" s="7" t="s">
        <v>8</v>
      </c>
      <c r="B493" s="37" t="s">
        <v>63</v>
      </c>
      <c r="C493" s="37" t="s">
        <v>13</v>
      </c>
      <c r="D493" s="37" t="s">
        <v>41</v>
      </c>
      <c r="E493" s="35">
        <v>6300291100</v>
      </c>
      <c r="F493" s="35">
        <v>240</v>
      </c>
      <c r="G493" s="35">
        <v>1</v>
      </c>
      <c r="H493" s="40">
        <v>11</v>
      </c>
      <c r="I493" s="235">
        <f t="shared" si="121"/>
        <v>0</v>
      </c>
      <c r="J493" s="40">
        <v>1.5</v>
      </c>
      <c r="K493" s="40">
        <v>1.5</v>
      </c>
      <c r="L493" s="40"/>
    </row>
    <row r="494" spans="1:14" ht="28.5" x14ac:dyDescent="0.25">
      <c r="A494" s="5" t="s">
        <v>110</v>
      </c>
      <c r="B494" s="93" t="s">
        <v>63</v>
      </c>
      <c r="C494" s="93" t="s">
        <v>111</v>
      </c>
      <c r="D494" s="36"/>
      <c r="E494" s="33"/>
      <c r="F494" s="33"/>
      <c r="G494" s="33"/>
      <c r="H494" s="235" t="e">
        <f>H495+#REF!+H538</f>
        <v>#REF!</v>
      </c>
      <c r="I494" s="235">
        <f t="shared" si="112"/>
        <v>463</v>
      </c>
      <c r="J494" s="235">
        <f>J495</f>
        <v>560</v>
      </c>
      <c r="K494" s="235">
        <f>K495</f>
        <v>97</v>
      </c>
      <c r="L494" s="235">
        <f>L495</f>
        <v>50</v>
      </c>
      <c r="M494" s="25"/>
      <c r="N494" s="25"/>
    </row>
    <row r="495" spans="1:14" ht="34.5" customHeight="1" x14ac:dyDescent="0.25">
      <c r="A495" s="5" t="s">
        <v>139</v>
      </c>
      <c r="B495" s="93" t="s">
        <v>63</v>
      </c>
      <c r="C495" s="93" t="s">
        <v>111</v>
      </c>
      <c r="D495" s="93" t="s">
        <v>115</v>
      </c>
      <c r="E495" s="181"/>
      <c r="F495" s="181"/>
      <c r="G495" s="181"/>
      <c r="H495" s="235" t="e">
        <f t="shared" ref="H495:L496" si="123">H496</f>
        <v>#REF!</v>
      </c>
      <c r="I495" s="235">
        <f t="shared" si="112"/>
        <v>463</v>
      </c>
      <c r="J495" s="235">
        <f>J496+J501</f>
        <v>560</v>
      </c>
      <c r="K495" s="235">
        <f>K496+K501</f>
        <v>97</v>
      </c>
      <c r="L495" s="235">
        <f>L496+L501</f>
        <v>50</v>
      </c>
      <c r="M495" s="25"/>
      <c r="N495" s="25"/>
    </row>
    <row r="496" spans="1:14" x14ac:dyDescent="0.25">
      <c r="A496" s="6" t="s">
        <v>16</v>
      </c>
      <c r="B496" s="37" t="s">
        <v>63</v>
      </c>
      <c r="C496" s="37" t="s">
        <v>111</v>
      </c>
      <c r="D496" s="37" t="s">
        <v>115</v>
      </c>
      <c r="E496" s="35">
        <v>9000000000</v>
      </c>
      <c r="F496" s="33"/>
      <c r="G496" s="33"/>
      <c r="H496" s="40" t="e">
        <f t="shared" si="123"/>
        <v>#REF!</v>
      </c>
      <c r="I496" s="235">
        <f t="shared" si="112"/>
        <v>0</v>
      </c>
      <c r="J496" s="40">
        <f t="shared" si="123"/>
        <v>50</v>
      </c>
      <c r="K496" s="40">
        <f t="shared" si="123"/>
        <v>50</v>
      </c>
      <c r="L496" s="40">
        <f t="shared" si="123"/>
        <v>50</v>
      </c>
      <c r="M496" s="22"/>
      <c r="N496" s="22"/>
    </row>
    <row r="497" spans="1:14" ht="51" customHeight="1" x14ac:dyDescent="0.25">
      <c r="A497" s="6" t="s">
        <v>327</v>
      </c>
      <c r="B497" s="37" t="s">
        <v>63</v>
      </c>
      <c r="C497" s="37" t="s">
        <v>111</v>
      </c>
      <c r="D497" s="37" t="s">
        <v>115</v>
      </c>
      <c r="E497" s="35">
        <v>9000090310</v>
      </c>
      <c r="F497" s="33"/>
      <c r="G497" s="33"/>
      <c r="H497" s="40" t="e">
        <f>#REF!+H498+#REF!+H522</f>
        <v>#REF!</v>
      </c>
      <c r="I497" s="235">
        <f t="shared" si="112"/>
        <v>0</v>
      </c>
      <c r="J497" s="40">
        <f>J498</f>
        <v>50</v>
      </c>
      <c r="K497" s="40">
        <f>K498</f>
        <v>50</v>
      </c>
      <c r="L497" s="40">
        <f>L498</f>
        <v>50</v>
      </c>
      <c r="M497" s="22"/>
      <c r="N497" s="22"/>
    </row>
    <row r="498" spans="1:14" ht="30" customHeight="1" x14ac:dyDescent="0.25">
      <c r="A498" s="29" t="s">
        <v>160</v>
      </c>
      <c r="B498" s="37" t="s">
        <v>63</v>
      </c>
      <c r="C498" s="37" t="s">
        <v>111</v>
      </c>
      <c r="D498" s="37" t="s">
        <v>115</v>
      </c>
      <c r="E498" s="35">
        <v>9000090310</v>
      </c>
      <c r="F498" s="35">
        <v>200</v>
      </c>
      <c r="G498" s="33"/>
      <c r="H498" s="40">
        <f t="shared" ref="H498:L499" si="124">H499</f>
        <v>4860</v>
      </c>
      <c r="I498" s="235">
        <f t="shared" si="112"/>
        <v>0</v>
      </c>
      <c r="J498" s="40">
        <f t="shared" si="124"/>
        <v>50</v>
      </c>
      <c r="K498" s="40">
        <f t="shared" si="124"/>
        <v>50</v>
      </c>
      <c r="L498" s="40">
        <f t="shared" si="124"/>
        <v>50</v>
      </c>
      <c r="M498" s="22"/>
      <c r="N498" s="22"/>
    </row>
    <row r="499" spans="1:14" ht="30" x14ac:dyDescent="0.25">
      <c r="A499" s="6" t="s">
        <v>20</v>
      </c>
      <c r="B499" s="37" t="s">
        <v>63</v>
      </c>
      <c r="C499" s="37" t="s">
        <v>111</v>
      </c>
      <c r="D499" s="37" t="s">
        <v>115</v>
      </c>
      <c r="E499" s="35">
        <v>9000090310</v>
      </c>
      <c r="F499" s="35">
        <v>240</v>
      </c>
      <c r="G499" s="33"/>
      <c r="H499" s="40">
        <f t="shared" si="124"/>
        <v>4860</v>
      </c>
      <c r="I499" s="235">
        <f t="shared" si="112"/>
        <v>0</v>
      </c>
      <c r="J499" s="40">
        <f t="shared" si="124"/>
        <v>50</v>
      </c>
      <c r="K499" s="40">
        <f t="shared" si="124"/>
        <v>50</v>
      </c>
      <c r="L499" s="40">
        <f t="shared" si="124"/>
        <v>50</v>
      </c>
      <c r="M499" s="22"/>
      <c r="N499" s="22"/>
    </row>
    <row r="500" spans="1:14" x14ac:dyDescent="0.25">
      <c r="A500" s="7" t="s">
        <v>8</v>
      </c>
      <c r="B500" s="37" t="s">
        <v>63</v>
      </c>
      <c r="C500" s="37" t="s">
        <v>111</v>
      </c>
      <c r="D500" s="37" t="s">
        <v>115</v>
      </c>
      <c r="E500" s="35">
        <v>9000090310</v>
      </c>
      <c r="F500" s="35">
        <v>240</v>
      </c>
      <c r="G500" s="35">
        <v>1</v>
      </c>
      <c r="H500" s="40">
        <v>4860</v>
      </c>
      <c r="I500" s="235">
        <f t="shared" si="112"/>
        <v>0</v>
      </c>
      <c r="J500" s="40">
        <v>50</v>
      </c>
      <c r="K500" s="40">
        <v>50</v>
      </c>
      <c r="L500" s="40">
        <v>50</v>
      </c>
      <c r="M500" s="20"/>
      <c r="N500" s="20"/>
    </row>
    <row r="501" spans="1:14" ht="30" x14ac:dyDescent="0.25">
      <c r="A501" s="29" t="s">
        <v>504</v>
      </c>
      <c r="B501" s="37" t="s">
        <v>63</v>
      </c>
      <c r="C501" s="37" t="s">
        <v>111</v>
      </c>
      <c r="D501" s="37" t="s">
        <v>115</v>
      </c>
      <c r="E501" s="35">
        <v>5500000000</v>
      </c>
      <c r="F501" s="33"/>
      <c r="G501" s="33"/>
      <c r="H501" s="40" t="e">
        <f>#REF!</f>
        <v>#REF!</v>
      </c>
      <c r="I501" s="235">
        <f t="shared" ref="I501:I513" si="125">J501-K501</f>
        <v>463</v>
      </c>
      <c r="J501" s="40">
        <f>J502+J510+J514+J518+J506</f>
        <v>510</v>
      </c>
      <c r="K501" s="40">
        <f>K502+K510+K514+K518+K506</f>
        <v>47</v>
      </c>
      <c r="L501" s="40">
        <f>L502+L510+L514+L518+L506</f>
        <v>0</v>
      </c>
    </row>
    <row r="502" spans="1:14" ht="45" x14ac:dyDescent="0.25">
      <c r="A502" s="29" t="s">
        <v>363</v>
      </c>
      <c r="B502" s="37" t="s">
        <v>63</v>
      </c>
      <c r="C502" s="37" t="s">
        <v>111</v>
      </c>
      <c r="D502" s="37" t="s">
        <v>115</v>
      </c>
      <c r="E502" s="35">
        <v>5500191040</v>
      </c>
      <c r="F502" s="33"/>
      <c r="G502" s="33"/>
      <c r="H502" s="40">
        <f t="shared" ref="H502:L520" si="126">H503</f>
        <v>8</v>
      </c>
      <c r="I502" s="235">
        <f t="shared" si="125"/>
        <v>144</v>
      </c>
      <c r="J502" s="40">
        <f t="shared" si="126"/>
        <v>150</v>
      </c>
      <c r="K502" s="40">
        <f t="shared" si="126"/>
        <v>6</v>
      </c>
      <c r="L502" s="40">
        <f t="shared" si="126"/>
        <v>0</v>
      </c>
    </row>
    <row r="503" spans="1:14" ht="30" x14ac:dyDescent="0.25">
      <c r="A503" s="29" t="s">
        <v>160</v>
      </c>
      <c r="B503" s="37" t="s">
        <v>63</v>
      </c>
      <c r="C503" s="37" t="s">
        <v>111</v>
      </c>
      <c r="D503" s="37" t="s">
        <v>115</v>
      </c>
      <c r="E503" s="35">
        <v>5500191040</v>
      </c>
      <c r="F503" s="35">
        <v>200</v>
      </c>
      <c r="G503" s="33"/>
      <c r="H503" s="40">
        <f t="shared" si="126"/>
        <v>8</v>
      </c>
      <c r="I503" s="235">
        <f t="shared" si="125"/>
        <v>144</v>
      </c>
      <c r="J503" s="40">
        <f t="shared" si="126"/>
        <v>150</v>
      </c>
      <c r="K503" s="40">
        <f t="shared" si="126"/>
        <v>6</v>
      </c>
      <c r="L503" s="40">
        <f t="shared" si="126"/>
        <v>0</v>
      </c>
    </row>
    <row r="504" spans="1:14" ht="30" x14ac:dyDescent="0.25">
      <c r="A504" s="6" t="s">
        <v>20</v>
      </c>
      <c r="B504" s="37" t="s">
        <v>63</v>
      </c>
      <c r="C504" s="37" t="s">
        <v>111</v>
      </c>
      <c r="D504" s="37" t="s">
        <v>115</v>
      </c>
      <c r="E504" s="35">
        <v>5500191040</v>
      </c>
      <c r="F504" s="35">
        <v>240</v>
      </c>
      <c r="G504" s="33"/>
      <c r="H504" s="40">
        <f t="shared" si="126"/>
        <v>8</v>
      </c>
      <c r="I504" s="235">
        <f t="shared" si="125"/>
        <v>144</v>
      </c>
      <c r="J504" s="40">
        <f t="shared" si="126"/>
        <v>150</v>
      </c>
      <c r="K504" s="40">
        <f t="shared" si="126"/>
        <v>6</v>
      </c>
      <c r="L504" s="40">
        <f t="shared" si="126"/>
        <v>0</v>
      </c>
    </row>
    <row r="505" spans="1:14" x14ac:dyDescent="0.25">
      <c r="A505" s="7" t="s">
        <v>8</v>
      </c>
      <c r="B505" s="37" t="s">
        <v>63</v>
      </c>
      <c r="C505" s="37" t="s">
        <v>111</v>
      </c>
      <c r="D505" s="37" t="s">
        <v>115</v>
      </c>
      <c r="E505" s="35">
        <v>5500191040</v>
      </c>
      <c r="F505" s="35">
        <v>240</v>
      </c>
      <c r="G505" s="35">
        <v>1</v>
      </c>
      <c r="H505" s="40">
        <v>8</v>
      </c>
      <c r="I505" s="235">
        <f t="shared" si="125"/>
        <v>144</v>
      </c>
      <c r="J505" s="40">
        <v>150</v>
      </c>
      <c r="K505" s="40">
        <v>6</v>
      </c>
      <c r="L505" s="40"/>
    </row>
    <row r="506" spans="1:14" ht="45" x14ac:dyDescent="0.25">
      <c r="A506" s="29" t="s">
        <v>364</v>
      </c>
      <c r="B506" s="37" t="s">
        <v>63</v>
      </c>
      <c r="C506" s="37" t="s">
        <v>111</v>
      </c>
      <c r="D506" s="37" t="s">
        <v>115</v>
      </c>
      <c r="E506" s="35">
        <v>5500291040</v>
      </c>
      <c r="F506" s="33"/>
      <c r="G506" s="33"/>
      <c r="H506" s="40">
        <f t="shared" si="126"/>
        <v>8</v>
      </c>
      <c r="I506" s="235">
        <f>J506-K506</f>
        <v>245</v>
      </c>
      <c r="J506" s="40">
        <f t="shared" si="126"/>
        <v>250</v>
      </c>
      <c r="K506" s="40">
        <f t="shared" si="126"/>
        <v>5</v>
      </c>
      <c r="L506" s="40">
        <f t="shared" si="126"/>
        <v>0</v>
      </c>
    </row>
    <row r="507" spans="1:14" ht="30" x14ac:dyDescent="0.25">
      <c r="A507" s="29" t="s">
        <v>160</v>
      </c>
      <c r="B507" s="37" t="s">
        <v>63</v>
      </c>
      <c r="C507" s="37" t="s">
        <v>111</v>
      </c>
      <c r="D507" s="37" t="s">
        <v>115</v>
      </c>
      <c r="E507" s="35">
        <v>5500291040</v>
      </c>
      <c r="F507" s="35">
        <v>200</v>
      </c>
      <c r="G507" s="33"/>
      <c r="H507" s="40">
        <f t="shared" si="126"/>
        <v>8</v>
      </c>
      <c r="I507" s="235">
        <f>J507-K507</f>
        <v>245</v>
      </c>
      <c r="J507" s="40">
        <f t="shared" si="126"/>
        <v>250</v>
      </c>
      <c r="K507" s="40">
        <f t="shared" si="126"/>
        <v>5</v>
      </c>
      <c r="L507" s="40">
        <f t="shared" si="126"/>
        <v>0</v>
      </c>
    </row>
    <row r="508" spans="1:14" ht="30" x14ac:dyDescent="0.25">
      <c r="A508" s="6" t="s">
        <v>20</v>
      </c>
      <c r="B508" s="37" t="s">
        <v>63</v>
      </c>
      <c r="C508" s="37" t="s">
        <v>111</v>
      </c>
      <c r="D508" s="37" t="s">
        <v>115</v>
      </c>
      <c r="E508" s="35">
        <v>5500291040</v>
      </c>
      <c r="F508" s="35">
        <v>240</v>
      </c>
      <c r="G508" s="33"/>
      <c r="H508" s="40">
        <f t="shared" si="126"/>
        <v>8</v>
      </c>
      <c r="I508" s="235">
        <f>J508-K508</f>
        <v>245</v>
      </c>
      <c r="J508" s="40">
        <f t="shared" si="126"/>
        <v>250</v>
      </c>
      <c r="K508" s="40">
        <f t="shared" si="126"/>
        <v>5</v>
      </c>
      <c r="L508" s="40">
        <f t="shared" si="126"/>
        <v>0</v>
      </c>
    </row>
    <row r="509" spans="1:14" x14ac:dyDescent="0.25">
      <c r="A509" s="7" t="s">
        <v>8</v>
      </c>
      <c r="B509" s="37" t="s">
        <v>63</v>
      </c>
      <c r="C509" s="37" t="s">
        <v>111</v>
      </c>
      <c r="D509" s="37" t="s">
        <v>115</v>
      </c>
      <c r="E509" s="35">
        <v>5500291040</v>
      </c>
      <c r="F509" s="35">
        <v>240</v>
      </c>
      <c r="G509" s="35">
        <v>1</v>
      </c>
      <c r="H509" s="40">
        <v>8</v>
      </c>
      <c r="I509" s="235">
        <f>J509-K509</f>
        <v>245</v>
      </c>
      <c r="J509" s="40">
        <v>250</v>
      </c>
      <c r="K509" s="40">
        <v>5</v>
      </c>
      <c r="L509" s="40"/>
    </row>
    <row r="510" spans="1:14" ht="45" x14ac:dyDescent="0.25">
      <c r="A510" s="29" t="s">
        <v>365</v>
      </c>
      <c r="B510" s="37" t="s">
        <v>63</v>
      </c>
      <c r="C510" s="37" t="s">
        <v>111</v>
      </c>
      <c r="D510" s="37" t="s">
        <v>115</v>
      </c>
      <c r="E510" s="35">
        <v>5500391040</v>
      </c>
      <c r="F510" s="33"/>
      <c r="G510" s="33"/>
      <c r="H510" s="40">
        <f t="shared" si="126"/>
        <v>8</v>
      </c>
      <c r="I510" s="235">
        <f t="shared" si="125"/>
        <v>70</v>
      </c>
      <c r="J510" s="40">
        <f t="shared" si="126"/>
        <v>100</v>
      </c>
      <c r="K510" s="40">
        <f t="shared" si="126"/>
        <v>30</v>
      </c>
      <c r="L510" s="40">
        <f t="shared" si="126"/>
        <v>0</v>
      </c>
    </row>
    <row r="511" spans="1:14" ht="30" x14ac:dyDescent="0.25">
      <c r="A511" s="29" t="s">
        <v>160</v>
      </c>
      <c r="B511" s="37" t="s">
        <v>63</v>
      </c>
      <c r="C511" s="37" t="s">
        <v>111</v>
      </c>
      <c r="D511" s="37" t="s">
        <v>115</v>
      </c>
      <c r="E511" s="35">
        <v>5500391040</v>
      </c>
      <c r="F511" s="35">
        <v>200</v>
      </c>
      <c r="G511" s="33"/>
      <c r="H511" s="40">
        <f t="shared" si="126"/>
        <v>8</v>
      </c>
      <c r="I511" s="235">
        <f t="shared" si="125"/>
        <v>70</v>
      </c>
      <c r="J511" s="40">
        <f t="shared" si="126"/>
        <v>100</v>
      </c>
      <c r="K511" s="40">
        <f t="shared" si="126"/>
        <v>30</v>
      </c>
      <c r="L511" s="40">
        <f t="shared" si="126"/>
        <v>0</v>
      </c>
    </row>
    <row r="512" spans="1:14" ht="30" x14ac:dyDescent="0.25">
      <c r="A512" s="6" t="s">
        <v>20</v>
      </c>
      <c r="B512" s="37" t="s">
        <v>63</v>
      </c>
      <c r="C512" s="37" t="s">
        <v>111</v>
      </c>
      <c r="D512" s="37" t="s">
        <v>115</v>
      </c>
      <c r="E512" s="35">
        <v>5500391040</v>
      </c>
      <c r="F512" s="35">
        <v>240</v>
      </c>
      <c r="G512" s="33"/>
      <c r="H512" s="40">
        <f t="shared" si="126"/>
        <v>8</v>
      </c>
      <c r="I512" s="235">
        <f t="shared" si="125"/>
        <v>70</v>
      </c>
      <c r="J512" s="40">
        <f t="shared" si="126"/>
        <v>100</v>
      </c>
      <c r="K512" s="40">
        <f t="shared" si="126"/>
        <v>30</v>
      </c>
      <c r="L512" s="40">
        <f t="shared" si="126"/>
        <v>0</v>
      </c>
    </row>
    <row r="513" spans="1:12" x14ac:dyDescent="0.25">
      <c r="A513" s="7" t="s">
        <v>8</v>
      </c>
      <c r="B513" s="37" t="s">
        <v>63</v>
      </c>
      <c r="C513" s="37" t="s">
        <v>111</v>
      </c>
      <c r="D513" s="37" t="s">
        <v>115</v>
      </c>
      <c r="E513" s="35">
        <v>5500391040</v>
      </c>
      <c r="F513" s="35">
        <v>240</v>
      </c>
      <c r="G513" s="35">
        <v>1</v>
      </c>
      <c r="H513" s="40">
        <v>8</v>
      </c>
      <c r="I513" s="235">
        <f t="shared" si="125"/>
        <v>70</v>
      </c>
      <c r="J513" s="40">
        <v>100</v>
      </c>
      <c r="K513" s="40">
        <v>30</v>
      </c>
      <c r="L513" s="40"/>
    </row>
    <row r="514" spans="1:12" ht="30" x14ac:dyDescent="0.25">
      <c r="A514" s="29" t="s">
        <v>366</v>
      </c>
      <c r="B514" s="37" t="s">
        <v>63</v>
      </c>
      <c r="C514" s="37" t="s">
        <v>111</v>
      </c>
      <c r="D514" s="37" t="s">
        <v>115</v>
      </c>
      <c r="E514" s="35">
        <v>5500491040</v>
      </c>
      <c r="F514" s="33"/>
      <c r="G514" s="33"/>
      <c r="H514" s="40">
        <f t="shared" si="126"/>
        <v>8</v>
      </c>
      <c r="I514" s="235">
        <f t="shared" ref="I514:I521" si="127">J514-K514</f>
        <v>2</v>
      </c>
      <c r="J514" s="40">
        <f t="shared" si="126"/>
        <v>5</v>
      </c>
      <c r="K514" s="40">
        <f t="shared" si="126"/>
        <v>3</v>
      </c>
      <c r="L514" s="40">
        <f t="shared" si="126"/>
        <v>0</v>
      </c>
    </row>
    <row r="515" spans="1:12" ht="30" x14ac:dyDescent="0.25">
      <c r="A515" s="29" t="s">
        <v>160</v>
      </c>
      <c r="B515" s="37" t="s">
        <v>63</v>
      </c>
      <c r="C515" s="37" t="s">
        <v>111</v>
      </c>
      <c r="D515" s="37" t="s">
        <v>115</v>
      </c>
      <c r="E515" s="35">
        <v>5500491040</v>
      </c>
      <c r="F515" s="35">
        <v>200</v>
      </c>
      <c r="G515" s="33"/>
      <c r="H515" s="40">
        <f t="shared" si="126"/>
        <v>8</v>
      </c>
      <c r="I515" s="235">
        <f t="shared" si="127"/>
        <v>2</v>
      </c>
      <c r="J515" s="40">
        <f t="shared" si="126"/>
        <v>5</v>
      </c>
      <c r="K515" s="40">
        <f t="shared" si="126"/>
        <v>3</v>
      </c>
      <c r="L515" s="40">
        <f t="shared" si="126"/>
        <v>0</v>
      </c>
    </row>
    <row r="516" spans="1:12" ht="30" x14ac:dyDescent="0.25">
      <c r="A516" s="6" t="s">
        <v>20</v>
      </c>
      <c r="B516" s="37" t="s">
        <v>63</v>
      </c>
      <c r="C516" s="37" t="s">
        <v>111</v>
      </c>
      <c r="D516" s="37" t="s">
        <v>115</v>
      </c>
      <c r="E516" s="35">
        <v>5500491040</v>
      </c>
      <c r="F516" s="35">
        <v>240</v>
      </c>
      <c r="G516" s="33"/>
      <c r="H516" s="40">
        <f t="shared" si="126"/>
        <v>8</v>
      </c>
      <c r="I516" s="235">
        <f t="shared" si="127"/>
        <v>2</v>
      </c>
      <c r="J516" s="40">
        <f t="shared" si="126"/>
        <v>5</v>
      </c>
      <c r="K516" s="40">
        <f t="shared" si="126"/>
        <v>3</v>
      </c>
      <c r="L516" s="40">
        <f t="shared" si="126"/>
        <v>0</v>
      </c>
    </row>
    <row r="517" spans="1:12" x14ac:dyDescent="0.25">
      <c r="A517" s="7" t="s">
        <v>8</v>
      </c>
      <c r="B517" s="37" t="s">
        <v>63</v>
      </c>
      <c r="C517" s="37" t="s">
        <v>111</v>
      </c>
      <c r="D517" s="37" t="s">
        <v>115</v>
      </c>
      <c r="E517" s="35">
        <v>5500491040</v>
      </c>
      <c r="F517" s="35">
        <v>240</v>
      </c>
      <c r="G517" s="35">
        <v>1</v>
      </c>
      <c r="H517" s="40">
        <v>8</v>
      </c>
      <c r="I517" s="235">
        <f t="shared" si="127"/>
        <v>2</v>
      </c>
      <c r="J517" s="40">
        <v>5</v>
      </c>
      <c r="K517" s="40">
        <v>3</v>
      </c>
      <c r="L517" s="40"/>
    </row>
    <row r="518" spans="1:12" ht="45" x14ac:dyDescent="0.25">
      <c r="A518" s="29" t="s">
        <v>367</v>
      </c>
      <c r="B518" s="37" t="s">
        <v>63</v>
      </c>
      <c r="C518" s="37" t="s">
        <v>111</v>
      </c>
      <c r="D518" s="37" t="s">
        <v>115</v>
      </c>
      <c r="E518" s="35">
        <v>5500591040</v>
      </c>
      <c r="F518" s="33"/>
      <c r="G518" s="33"/>
      <c r="H518" s="40">
        <f t="shared" si="126"/>
        <v>8</v>
      </c>
      <c r="I518" s="235">
        <f t="shared" si="127"/>
        <v>2</v>
      </c>
      <c r="J518" s="40">
        <f t="shared" si="126"/>
        <v>5</v>
      </c>
      <c r="K518" s="40">
        <f t="shared" si="126"/>
        <v>3</v>
      </c>
      <c r="L518" s="40">
        <f t="shared" si="126"/>
        <v>0</v>
      </c>
    </row>
    <row r="519" spans="1:12" ht="30" x14ac:dyDescent="0.25">
      <c r="A519" s="29" t="s">
        <v>160</v>
      </c>
      <c r="B519" s="37" t="s">
        <v>63</v>
      </c>
      <c r="C519" s="37" t="s">
        <v>111</v>
      </c>
      <c r="D519" s="37" t="s">
        <v>115</v>
      </c>
      <c r="E519" s="35">
        <v>5500591040</v>
      </c>
      <c r="F519" s="35">
        <v>200</v>
      </c>
      <c r="G519" s="33"/>
      <c r="H519" s="40">
        <f t="shared" si="126"/>
        <v>8</v>
      </c>
      <c r="I519" s="235">
        <f t="shared" si="127"/>
        <v>2</v>
      </c>
      <c r="J519" s="40">
        <f t="shared" si="126"/>
        <v>5</v>
      </c>
      <c r="K519" s="40">
        <f t="shared" si="126"/>
        <v>3</v>
      </c>
      <c r="L519" s="40">
        <f t="shared" si="126"/>
        <v>0</v>
      </c>
    </row>
    <row r="520" spans="1:12" ht="30" x14ac:dyDescent="0.25">
      <c r="A520" s="6" t="s">
        <v>20</v>
      </c>
      <c r="B520" s="37" t="s">
        <v>63</v>
      </c>
      <c r="C520" s="37" t="s">
        <v>111</v>
      </c>
      <c r="D520" s="37" t="s">
        <v>115</v>
      </c>
      <c r="E520" s="35">
        <v>5500591040</v>
      </c>
      <c r="F520" s="35">
        <v>240</v>
      </c>
      <c r="G520" s="33"/>
      <c r="H520" s="40">
        <f t="shared" si="126"/>
        <v>8</v>
      </c>
      <c r="I520" s="235">
        <f t="shared" si="127"/>
        <v>2</v>
      </c>
      <c r="J520" s="40">
        <f t="shared" si="126"/>
        <v>5</v>
      </c>
      <c r="K520" s="40">
        <f t="shared" si="126"/>
        <v>3</v>
      </c>
      <c r="L520" s="40">
        <f t="shared" si="126"/>
        <v>0</v>
      </c>
    </row>
    <row r="521" spans="1:12" x14ac:dyDescent="0.25">
      <c r="A521" s="7" t="s">
        <v>8</v>
      </c>
      <c r="B521" s="37" t="s">
        <v>63</v>
      </c>
      <c r="C521" s="37" t="s">
        <v>111</v>
      </c>
      <c r="D521" s="37" t="s">
        <v>115</v>
      </c>
      <c r="E521" s="35">
        <v>5500591040</v>
      </c>
      <c r="F521" s="35">
        <v>240</v>
      </c>
      <c r="G521" s="35">
        <v>1</v>
      </c>
      <c r="H521" s="40">
        <v>8</v>
      </c>
      <c r="I521" s="235">
        <f t="shared" si="127"/>
        <v>2</v>
      </c>
      <c r="J521" s="40">
        <v>5</v>
      </c>
      <c r="K521" s="40">
        <v>3</v>
      </c>
      <c r="L521" s="40"/>
    </row>
    <row r="522" spans="1:12" x14ac:dyDescent="0.25">
      <c r="A522" s="5" t="s">
        <v>71</v>
      </c>
      <c r="B522" s="93" t="s">
        <v>63</v>
      </c>
      <c r="C522" s="93" t="s">
        <v>72</v>
      </c>
      <c r="D522" s="36"/>
      <c r="E522" s="33"/>
      <c r="F522" s="33"/>
      <c r="G522" s="33"/>
      <c r="H522" s="235" t="e">
        <f>H531+H540+H523+H588</f>
        <v>#REF!</v>
      </c>
      <c r="I522" s="235">
        <f t="shared" ref="I522:I541" si="128">J522-K522</f>
        <v>-31496.600000000006</v>
      </c>
      <c r="J522" s="235">
        <f>J531+J540+J523+J588+J525</f>
        <v>9588.6249699999989</v>
      </c>
      <c r="K522" s="235">
        <f>K531+K540+K523+K588+K525</f>
        <v>41085.224970000003</v>
      </c>
      <c r="L522" s="235">
        <f>L531+L540+L523+L588+L525</f>
        <v>41669.224970000003</v>
      </c>
    </row>
    <row r="523" spans="1:12" ht="15" hidden="1" customHeight="1" x14ac:dyDescent="0.25">
      <c r="A523" s="5" t="s">
        <v>73</v>
      </c>
      <c r="B523" s="93" t="s">
        <v>63</v>
      </c>
      <c r="C523" s="93" t="s">
        <v>72</v>
      </c>
      <c r="D523" s="93" t="s">
        <v>74</v>
      </c>
      <c r="E523" s="181"/>
      <c r="F523" s="181"/>
      <c r="G523" s="181"/>
      <c r="H523" s="235" t="e">
        <f>H524</f>
        <v>#REF!</v>
      </c>
      <c r="I523" s="235">
        <f t="shared" si="128"/>
        <v>0</v>
      </c>
      <c r="J523" s="235">
        <f>J524</f>
        <v>0</v>
      </c>
      <c r="K523" s="235">
        <f>K524</f>
        <v>0</v>
      </c>
      <c r="L523" s="235">
        <f>L524</f>
        <v>0</v>
      </c>
    </row>
    <row r="524" spans="1:12" ht="15" hidden="1" customHeight="1" x14ac:dyDescent="0.25">
      <c r="A524" s="6" t="s">
        <v>16</v>
      </c>
      <c r="B524" s="37" t="s">
        <v>63</v>
      </c>
      <c r="C524" s="37" t="s">
        <v>72</v>
      </c>
      <c r="D524" s="37" t="s">
        <v>74</v>
      </c>
      <c r="E524" s="35">
        <v>9000000000</v>
      </c>
      <c r="F524" s="33"/>
      <c r="G524" s="33"/>
      <c r="H524" s="40" t="e">
        <f>#REF!</f>
        <v>#REF!</v>
      </c>
      <c r="I524" s="235">
        <f t="shared" si="128"/>
        <v>0</v>
      </c>
      <c r="J524" s="40"/>
      <c r="K524" s="40"/>
      <c r="L524" s="40"/>
    </row>
    <row r="525" spans="1:12" ht="17.25" customHeight="1" x14ac:dyDescent="0.25">
      <c r="A525" s="153" t="s">
        <v>73</v>
      </c>
      <c r="B525" s="93" t="s">
        <v>63</v>
      </c>
      <c r="C525" s="93" t="s">
        <v>72</v>
      </c>
      <c r="D525" s="93" t="s">
        <v>74</v>
      </c>
      <c r="E525" s="181"/>
      <c r="F525" s="181"/>
      <c r="G525" s="181"/>
      <c r="H525" s="235" t="e">
        <f>#REF!+H526</f>
        <v>#REF!</v>
      </c>
      <c r="I525" s="235">
        <f t="shared" ref="I525:I530" si="129">J525-K525</f>
        <v>0</v>
      </c>
      <c r="J525" s="235">
        <f t="shared" ref="J525:L529" si="130">J526</f>
        <v>900.22496999999998</v>
      </c>
      <c r="K525" s="235">
        <f t="shared" si="130"/>
        <v>900.22496999999998</v>
      </c>
      <c r="L525" s="235">
        <f t="shared" si="130"/>
        <v>900.22496999999998</v>
      </c>
    </row>
    <row r="526" spans="1:12" ht="15" customHeight="1" x14ac:dyDescent="0.25">
      <c r="A526" s="6" t="s">
        <v>16</v>
      </c>
      <c r="B526" s="35">
        <v>500</v>
      </c>
      <c r="C526" s="37" t="s">
        <v>72</v>
      </c>
      <c r="D526" s="37" t="s">
        <v>74</v>
      </c>
      <c r="E526" s="35">
        <v>9000000000</v>
      </c>
      <c r="F526" s="35"/>
      <c r="G526" s="35"/>
      <c r="H526" s="40">
        <f>H527</f>
        <v>15</v>
      </c>
      <c r="I526" s="235">
        <f t="shared" si="129"/>
        <v>0</v>
      </c>
      <c r="J526" s="40">
        <f t="shared" si="130"/>
        <v>900.22496999999998</v>
      </c>
      <c r="K526" s="40">
        <f t="shared" si="130"/>
        <v>900.22496999999998</v>
      </c>
      <c r="L526" s="40">
        <f t="shared" si="130"/>
        <v>900.22496999999998</v>
      </c>
    </row>
    <row r="527" spans="1:12" ht="45" customHeight="1" x14ac:dyDescent="0.25">
      <c r="A527" s="245" t="s">
        <v>514</v>
      </c>
      <c r="B527" s="35">
        <v>500</v>
      </c>
      <c r="C527" s="37" t="s">
        <v>72</v>
      </c>
      <c r="D527" s="37" t="s">
        <v>74</v>
      </c>
      <c r="E527" s="246">
        <v>9000071090</v>
      </c>
      <c r="F527" s="35"/>
      <c r="G527" s="35"/>
      <c r="H527" s="40">
        <f>H528</f>
        <v>15</v>
      </c>
      <c r="I527" s="235">
        <f t="shared" si="129"/>
        <v>0</v>
      </c>
      <c r="J527" s="40">
        <f t="shared" si="130"/>
        <v>900.22496999999998</v>
      </c>
      <c r="K527" s="40">
        <f t="shared" si="130"/>
        <v>900.22496999999998</v>
      </c>
      <c r="L527" s="40">
        <f t="shared" si="130"/>
        <v>900.22496999999998</v>
      </c>
    </row>
    <row r="528" spans="1:12" ht="30" customHeight="1" x14ac:dyDescent="0.25">
      <c r="A528" s="29" t="s">
        <v>160</v>
      </c>
      <c r="B528" s="35">
        <v>500</v>
      </c>
      <c r="C528" s="37" t="s">
        <v>72</v>
      </c>
      <c r="D528" s="37" t="s">
        <v>74</v>
      </c>
      <c r="E528" s="246">
        <v>9000071090</v>
      </c>
      <c r="F528" s="35">
        <v>200</v>
      </c>
      <c r="G528" s="35"/>
      <c r="H528" s="40">
        <f>H529</f>
        <v>15</v>
      </c>
      <c r="I528" s="235">
        <f t="shared" si="129"/>
        <v>0</v>
      </c>
      <c r="J528" s="40">
        <f t="shared" si="130"/>
        <v>900.22496999999998</v>
      </c>
      <c r="K528" s="40">
        <f t="shared" si="130"/>
        <v>900.22496999999998</v>
      </c>
      <c r="L528" s="40">
        <f t="shared" si="130"/>
        <v>900.22496999999998</v>
      </c>
    </row>
    <row r="529" spans="1:14" ht="30" customHeight="1" x14ac:dyDescent="0.25">
      <c r="A529" s="6" t="s">
        <v>20</v>
      </c>
      <c r="B529" s="35">
        <v>500</v>
      </c>
      <c r="C529" s="37" t="s">
        <v>72</v>
      </c>
      <c r="D529" s="37" t="s">
        <v>74</v>
      </c>
      <c r="E529" s="246">
        <v>9000071090</v>
      </c>
      <c r="F529" s="35">
        <v>240</v>
      </c>
      <c r="G529" s="35"/>
      <c r="H529" s="40">
        <f>H530</f>
        <v>15</v>
      </c>
      <c r="I529" s="235">
        <f t="shared" si="129"/>
        <v>0</v>
      </c>
      <c r="J529" s="40">
        <f t="shared" si="130"/>
        <v>900.22496999999998</v>
      </c>
      <c r="K529" s="40">
        <f t="shared" si="130"/>
        <v>900.22496999999998</v>
      </c>
      <c r="L529" s="40">
        <f t="shared" si="130"/>
        <v>900.22496999999998</v>
      </c>
    </row>
    <row r="530" spans="1:14" ht="15" customHeight="1" x14ac:dyDescent="0.25">
      <c r="A530" s="7" t="s">
        <v>9</v>
      </c>
      <c r="B530" s="37" t="s">
        <v>63</v>
      </c>
      <c r="C530" s="37" t="s">
        <v>72</v>
      </c>
      <c r="D530" s="37" t="s">
        <v>74</v>
      </c>
      <c r="E530" s="246">
        <v>9000071090</v>
      </c>
      <c r="F530" s="35">
        <v>240</v>
      </c>
      <c r="G530" s="35">
        <v>2</v>
      </c>
      <c r="H530" s="40">
        <v>15</v>
      </c>
      <c r="I530" s="235">
        <f t="shared" si="129"/>
        <v>0</v>
      </c>
      <c r="J530" s="40">
        <v>900.22496999999998</v>
      </c>
      <c r="K530" s="40">
        <v>900.22496999999998</v>
      </c>
      <c r="L530" s="40">
        <v>900.22496999999998</v>
      </c>
      <c r="M530" s="51"/>
      <c r="N530" s="51"/>
    </row>
    <row r="531" spans="1:14" x14ac:dyDescent="0.25">
      <c r="A531" s="5" t="s">
        <v>76</v>
      </c>
      <c r="B531" s="93" t="s">
        <v>63</v>
      </c>
      <c r="C531" s="93" t="s">
        <v>72</v>
      </c>
      <c r="D531" s="93" t="s">
        <v>77</v>
      </c>
      <c r="E531" s="181"/>
      <c r="F531" s="181"/>
      <c r="G531" s="181"/>
      <c r="H531" s="235">
        <f>H532</f>
        <v>1500</v>
      </c>
      <c r="I531" s="235">
        <f t="shared" si="128"/>
        <v>50</v>
      </c>
      <c r="J531" s="235">
        <f t="shared" ref="J531:L532" si="131">J532</f>
        <v>4850</v>
      </c>
      <c r="K531" s="235">
        <f t="shared" si="131"/>
        <v>4800</v>
      </c>
      <c r="L531" s="235">
        <f t="shared" si="131"/>
        <v>4800</v>
      </c>
    </row>
    <row r="532" spans="1:14" x14ac:dyDescent="0.25">
      <c r="A532" s="6" t="s">
        <v>16</v>
      </c>
      <c r="B532" s="37" t="s">
        <v>63</v>
      </c>
      <c r="C532" s="37" t="s">
        <v>72</v>
      </c>
      <c r="D532" s="37" t="s">
        <v>77</v>
      </c>
      <c r="E532" s="35">
        <v>9000000000</v>
      </c>
      <c r="F532" s="33"/>
      <c r="G532" s="33"/>
      <c r="H532" s="40">
        <f>H533</f>
        <v>1500</v>
      </c>
      <c r="I532" s="235">
        <f t="shared" si="128"/>
        <v>50</v>
      </c>
      <c r="J532" s="40">
        <f t="shared" si="131"/>
        <v>4850</v>
      </c>
      <c r="K532" s="40">
        <f t="shared" si="131"/>
        <v>4800</v>
      </c>
      <c r="L532" s="40">
        <f t="shared" si="131"/>
        <v>4800</v>
      </c>
    </row>
    <row r="533" spans="1:14" x14ac:dyDescent="0.25">
      <c r="A533" s="6" t="s">
        <v>454</v>
      </c>
      <c r="B533" s="37" t="s">
        <v>63</v>
      </c>
      <c r="C533" s="37" t="s">
        <v>72</v>
      </c>
      <c r="D533" s="37" t="s">
        <v>77</v>
      </c>
      <c r="E533" s="35">
        <v>9000090410</v>
      </c>
      <c r="F533" s="33"/>
      <c r="G533" s="33"/>
      <c r="H533" s="40">
        <f>H537</f>
        <v>1500</v>
      </c>
      <c r="I533" s="235">
        <f t="shared" si="128"/>
        <v>50</v>
      </c>
      <c r="J533" s="40">
        <f>J537+J534</f>
        <v>4850</v>
      </c>
      <c r="K533" s="40">
        <f>K537+K534</f>
        <v>4800</v>
      </c>
      <c r="L533" s="40">
        <f>L537+L534</f>
        <v>4800</v>
      </c>
    </row>
    <row r="534" spans="1:14" ht="30" x14ac:dyDescent="0.25">
      <c r="A534" s="29" t="s">
        <v>160</v>
      </c>
      <c r="B534" s="35">
        <v>500</v>
      </c>
      <c r="C534" s="37" t="s">
        <v>72</v>
      </c>
      <c r="D534" s="37" t="s">
        <v>77</v>
      </c>
      <c r="E534" s="35">
        <v>9000090410</v>
      </c>
      <c r="F534" s="35">
        <v>200</v>
      </c>
      <c r="G534" s="35"/>
      <c r="H534" s="40">
        <f t="shared" ref="H534:L535" si="132">H535</f>
        <v>4517</v>
      </c>
      <c r="I534" s="235">
        <f t="shared" si="128"/>
        <v>50</v>
      </c>
      <c r="J534" s="40">
        <f t="shared" si="132"/>
        <v>4850</v>
      </c>
      <c r="K534" s="40">
        <f t="shared" si="132"/>
        <v>4800</v>
      </c>
      <c r="L534" s="40">
        <f t="shared" si="132"/>
        <v>4800</v>
      </c>
    </row>
    <row r="535" spans="1:14" ht="30" x14ac:dyDescent="0.25">
      <c r="A535" s="6" t="s">
        <v>20</v>
      </c>
      <c r="B535" s="35">
        <v>500</v>
      </c>
      <c r="C535" s="37" t="s">
        <v>72</v>
      </c>
      <c r="D535" s="37" t="s">
        <v>77</v>
      </c>
      <c r="E535" s="35">
        <v>9000090410</v>
      </c>
      <c r="F535" s="35">
        <v>240</v>
      </c>
      <c r="G535" s="35"/>
      <c r="H535" s="40">
        <f t="shared" si="132"/>
        <v>4517</v>
      </c>
      <c r="I535" s="235">
        <f t="shared" si="128"/>
        <v>50</v>
      </c>
      <c r="J535" s="40">
        <f t="shared" si="132"/>
        <v>4850</v>
      </c>
      <c r="K535" s="40">
        <f t="shared" si="132"/>
        <v>4800</v>
      </c>
      <c r="L535" s="40">
        <f t="shared" si="132"/>
        <v>4800</v>
      </c>
    </row>
    <row r="536" spans="1:14" x14ac:dyDescent="0.25">
      <c r="A536" s="7" t="s">
        <v>8</v>
      </c>
      <c r="B536" s="37" t="s">
        <v>63</v>
      </c>
      <c r="C536" s="37" t="s">
        <v>72</v>
      </c>
      <c r="D536" s="37" t="s">
        <v>77</v>
      </c>
      <c r="E536" s="35">
        <v>9000090410</v>
      </c>
      <c r="F536" s="35">
        <v>240</v>
      </c>
      <c r="G536" s="35">
        <v>1</v>
      </c>
      <c r="H536" s="40">
        <v>4517</v>
      </c>
      <c r="I536" s="235">
        <f t="shared" si="128"/>
        <v>50</v>
      </c>
      <c r="J536" s="40">
        <v>4850</v>
      </c>
      <c r="K536" s="40">
        <v>4800</v>
      </c>
      <c r="L536" s="40">
        <v>4800</v>
      </c>
    </row>
    <row r="537" spans="1:14" hidden="1" x14ac:dyDescent="0.25">
      <c r="A537" s="6" t="s">
        <v>21</v>
      </c>
      <c r="B537" s="37" t="s">
        <v>63</v>
      </c>
      <c r="C537" s="37" t="s">
        <v>72</v>
      </c>
      <c r="D537" s="37" t="s">
        <v>77</v>
      </c>
      <c r="E537" s="35">
        <v>9000090410</v>
      </c>
      <c r="F537" s="35">
        <v>800</v>
      </c>
      <c r="G537" s="33"/>
      <c r="H537" s="40">
        <f>H538</f>
        <v>1500</v>
      </c>
      <c r="I537" s="235">
        <f t="shared" si="128"/>
        <v>0</v>
      </c>
      <c r="J537" s="40">
        <f t="shared" ref="J537:L538" si="133">J538</f>
        <v>0</v>
      </c>
      <c r="K537" s="40">
        <f t="shared" si="133"/>
        <v>0</v>
      </c>
      <c r="L537" s="40">
        <f t="shared" si="133"/>
        <v>0</v>
      </c>
    </row>
    <row r="538" spans="1:14" ht="45" hidden="1" x14ac:dyDescent="0.25">
      <c r="A538" s="6" t="s">
        <v>75</v>
      </c>
      <c r="B538" s="37" t="s">
        <v>63</v>
      </c>
      <c r="C538" s="37" t="s">
        <v>72</v>
      </c>
      <c r="D538" s="37" t="s">
        <v>77</v>
      </c>
      <c r="E538" s="35">
        <v>9000090410</v>
      </c>
      <c r="F538" s="35">
        <v>810</v>
      </c>
      <c r="G538" s="33"/>
      <c r="H538" s="40">
        <f>H539</f>
        <v>1500</v>
      </c>
      <c r="I538" s="235">
        <f t="shared" si="128"/>
        <v>0</v>
      </c>
      <c r="J538" s="40">
        <f t="shared" si="133"/>
        <v>0</v>
      </c>
      <c r="K538" s="40">
        <f t="shared" si="133"/>
        <v>0</v>
      </c>
      <c r="L538" s="40">
        <f t="shared" si="133"/>
        <v>0</v>
      </c>
    </row>
    <row r="539" spans="1:14" hidden="1" x14ac:dyDescent="0.25">
      <c r="A539" s="7" t="s">
        <v>8</v>
      </c>
      <c r="B539" s="37" t="s">
        <v>63</v>
      </c>
      <c r="C539" s="37" t="s">
        <v>72</v>
      </c>
      <c r="D539" s="37" t="s">
        <v>77</v>
      </c>
      <c r="E539" s="35">
        <v>9000090410</v>
      </c>
      <c r="F539" s="35">
        <v>810</v>
      </c>
      <c r="G539" s="35">
        <v>1</v>
      </c>
      <c r="H539" s="40">
        <v>1500</v>
      </c>
      <c r="I539" s="235">
        <f t="shared" si="128"/>
        <v>0</v>
      </c>
      <c r="J539" s="40"/>
      <c r="K539" s="40"/>
      <c r="L539" s="40"/>
    </row>
    <row r="540" spans="1:14" s="48" customFormat="1" ht="14.25" x14ac:dyDescent="0.2">
      <c r="A540" s="5" t="s">
        <v>78</v>
      </c>
      <c r="B540" s="94">
        <v>500</v>
      </c>
      <c r="C540" s="93" t="s">
        <v>72</v>
      </c>
      <c r="D540" s="93" t="s">
        <v>79</v>
      </c>
      <c r="E540" s="94"/>
      <c r="F540" s="94"/>
      <c r="G540" s="94"/>
      <c r="H540" s="235" t="e">
        <f>H541+#REF!</f>
        <v>#REF!</v>
      </c>
      <c r="I540" s="235">
        <f t="shared" si="128"/>
        <v>-31546.6</v>
      </c>
      <c r="J540" s="235">
        <f>J541+J560</f>
        <v>3837.4</v>
      </c>
      <c r="K540" s="235">
        <f>K541+K560</f>
        <v>35384</v>
      </c>
      <c r="L540" s="235">
        <f>L541+L560</f>
        <v>35969</v>
      </c>
      <c r="M540" s="47"/>
      <c r="N540" s="47"/>
    </row>
    <row r="541" spans="1:14" x14ac:dyDescent="0.25">
      <c r="A541" s="6" t="s">
        <v>16</v>
      </c>
      <c r="B541" s="35">
        <v>500</v>
      </c>
      <c r="C541" s="37" t="s">
        <v>72</v>
      </c>
      <c r="D541" s="37" t="s">
        <v>79</v>
      </c>
      <c r="E541" s="35">
        <v>9000000000</v>
      </c>
      <c r="F541" s="35"/>
      <c r="G541" s="35"/>
      <c r="H541" s="40">
        <f>H542</f>
        <v>4517</v>
      </c>
      <c r="I541" s="235">
        <f t="shared" si="128"/>
        <v>-22217.599999999999</v>
      </c>
      <c r="J541" s="40">
        <f>J542+J546+J553+J552</f>
        <v>2906.4</v>
      </c>
      <c r="K541" s="40">
        <f>K542+K546+K553+K552</f>
        <v>25124</v>
      </c>
      <c r="L541" s="40">
        <f>L542+L546+L553+L552</f>
        <v>25709</v>
      </c>
    </row>
    <row r="542" spans="1:14" ht="30" x14ac:dyDescent="0.25">
      <c r="A542" s="6" t="s">
        <v>344</v>
      </c>
      <c r="B542" s="35">
        <v>500</v>
      </c>
      <c r="C542" s="37" t="s">
        <v>72</v>
      </c>
      <c r="D542" s="37" t="s">
        <v>79</v>
      </c>
      <c r="E542" s="35">
        <v>9000090420</v>
      </c>
      <c r="F542" s="35"/>
      <c r="G542" s="35"/>
      <c r="H542" s="40">
        <f t="shared" ref="H542:L544" si="134">H543</f>
        <v>4517</v>
      </c>
      <c r="I542" s="235">
        <f t="shared" ref="I542:I601" si="135">J542-K542</f>
        <v>-22217.599999999999</v>
      </c>
      <c r="J542" s="40">
        <f t="shared" si="134"/>
        <v>2906.4</v>
      </c>
      <c r="K542" s="40">
        <f t="shared" si="134"/>
        <v>25124</v>
      </c>
      <c r="L542" s="40">
        <f t="shared" si="134"/>
        <v>25709</v>
      </c>
    </row>
    <row r="543" spans="1:14" ht="30" x14ac:dyDescent="0.25">
      <c r="A543" s="29" t="s">
        <v>160</v>
      </c>
      <c r="B543" s="35">
        <v>500</v>
      </c>
      <c r="C543" s="37" t="s">
        <v>72</v>
      </c>
      <c r="D543" s="37" t="s">
        <v>79</v>
      </c>
      <c r="E543" s="35">
        <v>9000090420</v>
      </c>
      <c r="F543" s="35">
        <v>200</v>
      </c>
      <c r="G543" s="35"/>
      <c r="H543" s="40">
        <f t="shared" si="134"/>
        <v>4517</v>
      </c>
      <c r="I543" s="235">
        <f t="shared" si="135"/>
        <v>-22217.599999999999</v>
      </c>
      <c r="J543" s="40">
        <f t="shared" si="134"/>
        <v>2906.4</v>
      </c>
      <c r="K543" s="40">
        <f t="shared" si="134"/>
        <v>25124</v>
      </c>
      <c r="L543" s="40">
        <f t="shared" si="134"/>
        <v>25709</v>
      </c>
    </row>
    <row r="544" spans="1:14" ht="30" x14ac:dyDescent="0.25">
      <c r="A544" s="6" t="s">
        <v>20</v>
      </c>
      <c r="B544" s="35">
        <v>500</v>
      </c>
      <c r="C544" s="37" t="s">
        <v>72</v>
      </c>
      <c r="D544" s="37" t="s">
        <v>79</v>
      </c>
      <c r="E544" s="35">
        <v>9000090420</v>
      </c>
      <c r="F544" s="35">
        <v>240</v>
      </c>
      <c r="G544" s="35"/>
      <c r="H544" s="40">
        <f t="shared" si="134"/>
        <v>4517</v>
      </c>
      <c r="I544" s="235">
        <f t="shared" si="135"/>
        <v>-22217.599999999999</v>
      </c>
      <c r="J544" s="40">
        <f>J545</f>
        <v>2906.4</v>
      </c>
      <c r="K544" s="40">
        <v>25124</v>
      </c>
      <c r="L544" s="40">
        <v>25709</v>
      </c>
    </row>
    <row r="545" spans="1:12" x14ac:dyDescent="0.25">
      <c r="A545" s="7" t="s">
        <v>8</v>
      </c>
      <c r="B545" s="37" t="s">
        <v>63</v>
      </c>
      <c r="C545" s="37" t="s">
        <v>72</v>
      </c>
      <c r="D545" s="37" t="s">
        <v>79</v>
      </c>
      <c r="E545" s="35">
        <v>9000090420</v>
      </c>
      <c r="F545" s="35">
        <v>240</v>
      </c>
      <c r="G545" s="35">
        <v>1</v>
      </c>
      <c r="H545" s="40">
        <v>4517</v>
      </c>
      <c r="I545" s="302">
        <f t="shared" si="135"/>
        <v>-22217.599999999999</v>
      </c>
      <c r="J545" s="40">
        <v>2906.4</v>
      </c>
      <c r="K545" s="40">
        <v>25124</v>
      </c>
      <c r="L545" s="40">
        <v>25709</v>
      </c>
    </row>
    <row r="546" spans="1:12" ht="34.5" hidden="1" customHeight="1" x14ac:dyDescent="0.25">
      <c r="A546" s="6" t="s">
        <v>532</v>
      </c>
      <c r="B546" s="35">
        <v>500</v>
      </c>
      <c r="C546" s="37" t="s">
        <v>72</v>
      </c>
      <c r="D546" s="37" t="s">
        <v>79</v>
      </c>
      <c r="E546" s="35">
        <v>9000090420</v>
      </c>
      <c r="F546" s="35">
        <v>400</v>
      </c>
      <c r="G546" s="35"/>
      <c r="H546" s="40">
        <f t="shared" ref="H546:L547" si="136">H547</f>
        <v>4517</v>
      </c>
      <c r="I546" s="235">
        <f t="shared" si="135"/>
        <v>0</v>
      </c>
      <c r="J546" s="40">
        <f t="shared" si="136"/>
        <v>0</v>
      </c>
      <c r="K546" s="40">
        <f t="shared" si="136"/>
        <v>0</v>
      </c>
      <c r="L546" s="40">
        <f t="shared" si="136"/>
        <v>0</v>
      </c>
    </row>
    <row r="547" spans="1:12" ht="15" hidden="1" customHeight="1" x14ac:dyDescent="0.25">
      <c r="A547" s="6" t="s">
        <v>149</v>
      </c>
      <c r="B547" s="35">
        <v>500</v>
      </c>
      <c r="C547" s="37" t="s">
        <v>72</v>
      </c>
      <c r="D547" s="37" t="s">
        <v>79</v>
      </c>
      <c r="E547" s="35">
        <v>9000090420</v>
      </c>
      <c r="F547" s="35">
        <v>410</v>
      </c>
      <c r="G547" s="35"/>
      <c r="H547" s="40">
        <f t="shared" si="136"/>
        <v>4517</v>
      </c>
      <c r="I547" s="235">
        <f t="shared" si="135"/>
        <v>0</v>
      </c>
      <c r="J547" s="40">
        <f t="shared" si="136"/>
        <v>0</v>
      </c>
      <c r="K547" s="40">
        <f t="shared" si="136"/>
        <v>0</v>
      </c>
      <c r="L547" s="40">
        <f t="shared" si="136"/>
        <v>0</v>
      </c>
    </row>
    <row r="548" spans="1:12" ht="15" hidden="1" customHeight="1" x14ac:dyDescent="0.25">
      <c r="A548" s="7" t="s">
        <v>8</v>
      </c>
      <c r="B548" s="37" t="s">
        <v>63</v>
      </c>
      <c r="C548" s="37" t="s">
        <v>72</v>
      </c>
      <c r="D548" s="37" t="s">
        <v>79</v>
      </c>
      <c r="E548" s="35">
        <v>9000090420</v>
      </c>
      <c r="F548" s="35">
        <v>410</v>
      </c>
      <c r="G548" s="35">
        <v>1</v>
      </c>
      <c r="H548" s="40">
        <v>4517</v>
      </c>
      <c r="I548" s="235">
        <f t="shared" si="135"/>
        <v>0</v>
      </c>
      <c r="J548" s="40">
        <v>0</v>
      </c>
      <c r="K548" s="40">
        <v>0</v>
      </c>
      <c r="L548" s="40">
        <v>0</v>
      </c>
    </row>
    <row r="549" spans="1:12" ht="75" hidden="1" customHeight="1" x14ac:dyDescent="0.25">
      <c r="A549" s="6" t="s">
        <v>345</v>
      </c>
      <c r="B549" s="35">
        <v>500</v>
      </c>
      <c r="C549" s="37" t="s">
        <v>72</v>
      </c>
      <c r="D549" s="37" t="s">
        <v>79</v>
      </c>
      <c r="E549" s="35">
        <v>9000090430</v>
      </c>
      <c r="F549" s="35"/>
      <c r="G549" s="35"/>
      <c r="H549" s="40">
        <f t="shared" ref="H549:L551" si="137">H550</f>
        <v>4517</v>
      </c>
      <c r="I549" s="235">
        <f>J549-K549</f>
        <v>0</v>
      </c>
      <c r="J549" s="40">
        <f t="shared" si="137"/>
        <v>0</v>
      </c>
      <c r="K549" s="40">
        <f t="shared" si="137"/>
        <v>0</v>
      </c>
      <c r="L549" s="40">
        <f t="shared" si="137"/>
        <v>0</v>
      </c>
    </row>
    <row r="550" spans="1:12" ht="30" hidden="1" customHeight="1" x14ac:dyDescent="0.25">
      <c r="A550" s="29" t="s">
        <v>160</v>
      </c>
      <c r="B550" s="35">
        <v>500</v>
      </c>
      <c r="C550" s="37" t="s">
        <v>72</v>
      </c>
      <c r="D550" s="37" t="s">
        <v>79</v>
      </c>
      <c r="E550" s="35">
        <v>9000090430</v>
      </c>
      <c r="F550" s="35">
        <v>200</v>
      </c>
      <c r="G550" s="35"/>
      <c r="H550" s="40">
        <f t="shared" si="137"/>
        <v>4517</v>
      </c>
      <c r="I550" s="235">
        <f>J550-K550</f>
        <v>0</v>
      </c>
      <c r="J550" s="40">
        <f t="shared" si="137"/>
        <v>0</v>
      </c>
      <c r="K550" s="40">
        <f t="shared" si="137"/>
        <v>0</v>
      </c>
      <c r="L550" s="40">
        <f t="shared" si="137"/>
        <v>0</v>
      </c>
    </row>
    <row r="551" spans="1:12" ht="30" hidden="1" customHeight="1" x14ac:dyDescent="0.25">
      <c r="A551" s="6" t="s">
        <v>20</v>
      </c>
      <c r="B551" s="35">
        <v>500</v>
      </c>
      <c r="C551" s="37" t="s">
        <v>72</v>
      </c>
      <c r="D551" s="37" t="s">
        <v>79</v>
      </c>
      <c r="E551" s="35">
        <v>9000090430</v>
      </c>
      <c r="F551" s="35">
        <v>240</v>
      </c>
      <c r="G551" s="35"/>
      <c r="H551" s="40">
        <f t="shared" si="137"/>
        <v>4517</v>
      </c>
      <c r="I551" s="235">
        <f>J551-K551</f>
        <v>0</v>
      </c>
      <c r="J551" s="40">
        <f t="shared" si="137"/>
        <v>0</v>
      </c>
      <c r="K551" s="40">
        <f t="shared" si="137"/>
        <v>0</v>
      </c>
      <c r="L551" s="40">
        <f t="shared" si="137"/>
        <v>0</v>
      </c>
    </row>
    <row r="552" spans="1:12" ht="15" hidden="1" customHeight="1" x14ac:dyDescent="0.25">
      <c r="A552" s="7" t="s">
        <v>8</v>
      </c>
      <c r="B552" s="37" t="s">
        <v>63</v>
      </c>
      <c r="C552" s="37" t="s">
        <v>72</v>
      </c>
      <c r="D552" s="37" t="s">
        <v>79</v>
      </c>
      <c r="E552" s="35">
        <v>9000090430</v>
      </c>
      <c r="F552" s="35">
        <v>240</v>
      </c>
      <c r="G552" s="35">
        <v>1</v>
      </c>
      <c r="H552" s="40">
        <v>4517</v>
      </c>
      <c r="I552" s="235">
        <f>J552-K552</f>
        <v>0</v>
      </c>
      <c r="J552" s="40"/>
      <c r="K552" s="40"/>
      <c r="L552" s="40"/>
    </row>
    <row r="553" spans="1:12" ht="15" hidden="1" customHeight="1" x14ac:dyDescent="0.25">
      <c r="A553" s="6" t="s">
        <v>394</v>
      </c>
      <c r="B553" s="35">
        <v>500</v>
      </c>
      <c r="C553" s="37" t="s">
        <v>72</v>
      </c>
      <c r="D553" s="37" t="s">
        <v>79</v>
      </c>
      <c r="E553" s="35">
        <v>9000090440</v>
      </c>
      <c r="F553" s="35"/>
      <c r="G553" s="35"/>
      <c r="H553" s="40">
        <f t="shared" ref="H553:L555" si="138">H554</f>
        <v>4517</v>
      </c>
      <c r="I553" s="235">
        <f t="shared" ref="I553:I559" si="139">J553-K553</f>
        <v>0</v>
      </c>
      <c r="J553" s="40">
        <f>J554+J557</f>
        <v>0</v>
      </c>
      <c r="K553" s="40">
        <f>K554+K557</f>
        <v>0</v>
      </c>
      <c r="L553" s="40">
        <f>L554+L557</f>
        <v>0</v>
      </c>
    </row>
    <row r="554" spans="1:12" ht="30" hidden="1" customHeight="1" x14ac:dyDescent="0.25">
      <c r="A554" s="29" t="s">
        <v>160</v>
      </c>
      <c r="B554" s="35">
        <v>500</v>
      </c>
      <c r="C554" s="37" t="s">
        <v>72</v>
      </c>
      <c r="D554" s="37" t="s">
        <v>79</v>
      </c>
      <c r="E554" s="35">
        <v>9000090440</v>
      </c>
      <c r="F554" s="35">
        <v>200</v>
      </c>
      <c r="G554" s="35"/>
      <c r="H554" s="40">
        <f t="shared" si="138"/>
        <v>4517</v>
      </c>
      <c r="I554" s="235">
        <f t="shared" si="139"/>
        <v>0</v>
      </c>
      <c r="J554" s="40">
        <f t="shared" si="138"/>
        <v>0</v>
      </c>
      <c r="K554" s="40">
        <f t="shared" si="138"/>
        <v>0</v>
      </c>
      <c r="L554" s="40">
        <f t="shared" si="138"/>
        <v>0</v>
      </c>
    </row>
    <row r="555" spans="1:12" ht="30" hidden="1" customHeight="1" x14ac:dyDescent="0.25">
      <c r="A555" s="6" t="s">
        <v>20</v>
      </c>
      <c r="B555" s="35">
        <v>500</v>
      </c>
      <c r="C555" s="37" t="s">
        <v>72</v>
      </c>
      <c r="D555" s="37" t="s">
        <v>79</v>
      </c>
      <c r="E555" s="35">
        <v>9000090440</v>
      </c>
      <c r="F555" s="35">
        <v>240</v>
      </c>
      <c r="G555" s="35"/>
      <c r="H555" s="40">
        <f t="shared" si="138"/>
        <v>4517</v>
      </c>
      <c r="I555" s="235">
        <f t="shared" si="139"/>
        <v>0</v>
      </c>
      <c r="J555" s="40">
        <f t="shared" si="138"/>
        <v>0</v>
      </c>
      <c r="K555" s="40">
        <f t="shared" si="138"/>
        <v>0</v>
      </c>
      <c r="L555" s="40">
        <f t="shared" si="138"/>
        <v>0</v>
      </c>
    </row>
    <row r="556" spans="1:12" ht="15" hidden="1" customHeight="1" x14ac:dyDescent="0.25">
      <c r="A556" s="7" t="s">
        <v>8</v>
      </c>
      <c r="B556" s="37" t="s">
        <v>63</v>
      </c>
      <c r="C556" s="37" t="s">
        <v>72</v>
      </c>
      <c r="D556" s="37" t="s">
        <v>79</v>
      </c>
      <c r="E556" s="35">
        <v>9000090440</v>
      </c>
      <c r="F556" s="35">
        <v>240</v>
      </c>
      <c r="G556" s="35">
        <v>1</v>
      </c>
      <c r="H556" s="40">
        <v>4517</v>
      </c>
      <c r="I556" s="235">
        <f t="shared" si="139"/>
        <v>0</v>
      </c>
      <c r="J556" s="40"/>
      <c r="K556" s="40"/>
      <c r="L556" s="40"/>
    </row>
    <row r="557" spans="1:12" ht="15" hidden="1" customHeight="1" x14ac:dyDescent="0.25">
      <c r="A557" s="6" t="s">
        <v>21</v>
      </c>
      <c r="B557" s="37" t="s">
        <v>63</v>
      </c>
      <c r="C557" s="37" t="s">
        <v>72</v>
      </c>
      <c r="D557" s="37" t="s">
        <v>79</v>
      </c>
      <c r="E557" s="35">
        <v>9000090440</v>
      </c>
      <c r="F557" s="35">
        <v>800</v>
      </c>
      <c r="G557" s="33"/>
      <c r="H557" s="40" t="e">
        <f>H560</f>
        <v>#REF!</v>
      </c>
      <c r="I557" s="235">
        <f t="shared" si="139"/>
        <v>0</v>
      </c>
      <c r="J557" s="40">
        <f t="shared" ref="J557:L558" si="140">J558</f>
        <v>0</v>
      </c>
      <c r="K557" s="40">
        <f t="shared" si="140"/>
        <v>0</v>
      </c>
      <c r="L557" s="40">
        <f t="shared" si="140"/>
        <v>0</v>
      </c>
    </row>
    <row r="558" spans="1:12" ht="15" hidden="1" customHeight="1" x14ac:dyDescent="0.25">
      <c r="A558" s="6" t="s">
        <v>161</v>
      </c>
      <c r="B558" s="37" t="s">
        <v>63</v>
      </c>
      <c r="C558" s="37" t="s">
        <v>72</v>
      </c>
      <c r="D558" s="37" t="s">
        <v>79</v>
      </c>
      <c r="E558" s="35">
        <v>9000090440</v>
      </c>
      <c r="F558" s="35">
        <v>830</v>
      </c>
      <c r="G558" s="35"/>
      <c r="H558" s="40">
        <f>H559</f>
        <v>4517</v>
      </c>
      <c r="I558" s="235">
        <f t="shared" si="139"/>
        <v>0</v>
      </c>
      <c r="J558" s="40">
        <f t="shared" si="140"/>
        <v>0</v>
      </c>
      <c r="K558" s="40">
        <f t="shared" si="140"/>
        <v>0</v>
      </c>
      <c r="L558" s="40">
        <f t="shared" si="140"/>
        <v>0</v>
      </c>
    </row>
    <row r="559" spans="1:12" ht="15" hidden="1" customHeight="1" x14ac:dyDescent="0.25">
      <c r="A559" s="7" t="s">
        <v>8</v>
      </c>
      <c r="B559" s="37" t="s">
        <v>63</v>
      </c>
      <c r="C559" s="37" t="s">
        <v>72</v>
      </c>
      <c r="D559" s="37" t="s">
        <v>79</v>
      </c>
      <c r="E559" s="35">
        <v>9000090440</v>
      </c>
      <c r="F559" s="35">
        <v>830</v>
      </c>
      <c r="G559" s="35">
        <v>1</v>
      </c>
      <c r="H559" s="40">
        <v>4517</v>
      </c>
      <c r="I559" s="235">
        <f t="shared" si="139"/>
        <v>0</v>
      </c>
      <c r="J559" s="40"/>
      <c r="K559" s="40"/>
      <c r="L559" s="40"/>
    </row>
    <row r="560" spans="1:12" ht="45" x14ac:dyDescent="0.25">
      <c r="A560" s="111" t="s">
        <v>584</v>
      </c>
      <c r="B560" s="35">
        <v>500</v>
      </c>
      <c r="C560" s="37" t="s">
        <v>72</v>
      </c>
      <c r="D560" s="37" t="s">
        <v>79</v>
      </c>
      <c r="E560" s="35">
        <v>5200000000</v>
      </c>
      <c r="F560" s="35"/>
      <c r="G560" s="35"/>
      <c r="H560" s="40" t="e">
        <f>#REF!</f>
        <v>#REF!</v>
      </c>
      <c r="I560" s="235">
        <f t="shared" si="135"/>
        <v>-9329</v>
      </c>
      <c r="J560" s="40">
        <f>J561+J576</f>
        <v>931</v>
      </c>
      <c r="K560" s="40">
        <f t="shared" ref="K560:L560" si="141">K561+K576</f>
        <v>10260</v>
      </c>
      <c r="L560" s="40">
        <f t="shared" si="141"/>
        <v>10260</v>
      </c>
    </row>
    <row r="561" spans="1:12" ht="30" x14ac:dyDescent="0.25">
      <c r="A561" s="112" t="s">
        <v>527</v>
      </c>
      <c r="B561" s="35">
        <v>500</v>
      </c>
      <c r="C561" s="37" t="s">
        <v>72</v>
      </c>
      <c r="D561" s="37" t="s">
        <v>79</v>
      </c>
      <c r="E561" s="35">
        <v>5200100000</v>
      </c>
      <c r="F561" s="35"/>
      <c r="G561" s="35"/>
      <c r="H561" s="40">
        <f t="shared" ref="H561:L563" si="142">H562</f>
        <v>4517</v>
      </c>
      <c r="I561" s="235">
        <f t="shared" si="135"/>
        <v>-9329</v>
      </c>
      <c r="J561" s="40">
        <f>J562+J569+J565+J572</f>
        <v>831</v>
      </c>
      <c r="K561" s="40">
        <f t="shared" ref="K561:L561" si="143">K562+K569+K565+K572</f>
        <v>10160</v>
      </c>
      <c r="L561" s="40">
        <f t="shared" si="143"/>
        <v>10160</v>
      </c>
    </row>
    <row r="562" spans="1:12" ht="30" x14ac:dyDescent="0.25">
      <c r="A562" s="29" t="s">
        <v>160</v>
      </c>
      <c r="B562" s="35">
        <v>500</v>
      </c>
      <c r="C562" s="37" t="s">
        <v>72</v>
      </c>
      <c r="D562" s="37" t="s">
        <v>79</v>
      </c>
      <c r="E562" s="35" t="s">
        <v>525</v>
      </c>
      <c r="F562" s="35">
        <v>200</v>
      </c>
      <c r="G562" s="35"/>
      <c r="H562" s="40">
        <f t="shared" si="142"/>
        <v>4517</v>
      </c>
      <c r="I562" s="235">
        <f t="shared" si="135"/>
        <v>-9469</v>
      </c>
      <c r="J562" s="40">
        <f t="shared" si="142"/>
        <v>531</v>
      </c>
      <c r="K562" s="40">
        <f t="shared" si="142"/>
        <v>10000</v>
      </c>
      <c r="L562" s="40">
        <f t="shared" si="142"/>
        <v>10000</v>
      </c>
    </row>
    <row r="563" spans="1:12" ht="30" x14ac:dyDescent="0.25">
      <c r="A563" s="6" t="s">
        <v>20</v>
      </c>
      <c r="B563" s="35">
        <v>500</v>
      </c>
      <c r="C563" s="37" t="s">
        <v>72</v>
      </c>
      <c r="D563" s="37" t="s">
        <v>79</v>
      </c>
      <c r="E563" s="35" t="s">
        <v>525</v>
      </c>
      <c r="F563" s="35">
        <v>240</v>
      </c>
      <c r="G563" s="35"/>
      <c r="H563" s="40">
        <f t="shared" si="142"/>
        <v>4517</v>
      </c>
      <c r="I563" s="235">
        <f t="shared" si="135"/>
        <v>-9469</v>
      </c>
      <c r="J563" s="40">
        <f t="shared" si="142"/>
        <v>531</v>
      </c>
      <c r="K563" s="40">
        <f t="shared" si="142"/>
        <v>10000</v>
      </c>
      <c r="L563" s="40">
        <f t="shared" si="142"/>
        <v>10000</v>
      </c>
    </row>
    <row r="564" spans="1:12" x14ac:dyDescent="0.25">
      <c r="A564" s="7" t="s">
        <v>9</v>
      </c>
      <c r="B564" s="37" t="s">
        <v>63</v>
      </c>
      <c r="C564" s="37" t="s">
        <v>72</v>
      </c>
      <c r="D564" s="37" t="s">
        <v>79</v>
      </c>
      <c r="E564" s="35" t="s">
        <v>525</v>
      </c>
      <c r="F564" s="35">
        <v>240</v>
      </c>
      <c r="G564" s="35">
        <v>2</v>
      </c>
      <c r="H564" s="40">
        <v>4517</v>
      </c>
      <c r="I564" s="235">
        <f t="shared" si="135"/>
        <v>-9469</v>
      </c>
      <c r="J564" s="40">
        <v>531</v>
      </c>
      <c r="K564" s="40">
        <v>10000</v>
      </c>
      <c r="L564" s="40">
        <v>10000</v>
      </c>
    </row>
    <row r="565" spans="1:12" ht="30" x14ac:dyDescent="0.25">
      <c r="A565" s="112" t="s">
        <v>527</v>
      </c>
      <c r="B565" s="35">
        <v>500</v>
      </c>
      <c r="C565" s="37" t="s">
        <v>72</v>
      </c>
      <c r="D565" s="37" t="s">
        <v>79</v>
      </c>
      <c r="E565" s="35" t="s">
        <v>525</v>
      </c>
      <c r="F565" s="35"/>
      <c r="G565" s="35"/>
      <c r="H565" s="40">
        <f t="shared" ref="H565:L578" si="144">H566</f>
        <v>4517</v>
      </c>
      <c r="I565" s="302">
        <f>J565-K565</f>
        <v>140</v>
      </c>
      <c r="J565" s="40">
        <f t="shared" si="144"/>
        <v>300</v>
      </c>
      <c r="K565" s="40">
        <f t="shared" si="144"/>
        <v>160</v>
      </c>
      <c r="L565" s="40">
        <f t="shared" si="144"/>
        <v>160</v>
      </c>
    </row>
    <row r="566" spans="1:12" ht="30" x14ac:dyDescent="0.25">
      <c r="A566" s="29" t="s">
        <v>160</v>
      </c>
      <c r="B566" s="35">
        <v>500</v>
      </c>
      <c r="C566" s="37" t="s">
        <v>72</v>
      </c>
      <c r="D566" s="37" t="s">
        <v>79</v>
      </c>
      <c r="E566" s="35" t="s">
        <v>525</v>
      </c>
      <c r="F566" s="35">
        <v>200</v>
      </c>
      <c r="G566" s="35"/>
      <c r="H566" s="40">
        <f t="shared" si="144"/>
        <v>4517</v>
      </c>
      <c r="I566" s="302">
        <f t="shared" si="135"/>
        <v>140</v>
      </c>
      <c r="J566" s="40">
        <f t="shared" si="144"/>
        <v>300</v>
      </c>
      <c r="K566" s="40">
        <f t="shared" si="144"/>
        <v>160</v>
      </c>
      <c r="L566" s="40">
        <f t="shared" si="144"/>
        <v>160</v>
      </c>
    </row>
    <row r="567" spans="1:12" ht="30" x14ac:dyDescent="0.25">
      <c r="A567" s="6" t="s">
        <v>20</v>
      </c>
      <c r="B567" s="35">
        <v>500</v>
      </c>
      <c r="C567" s="37" t="s">
        <v>72</v>
      </c>
      <c r="D567" s="37" t="s">
        <v>79</v>
      </c>
      <c r="E567" s="35" t="s">
        <v>525</v>
      </c>
      <c r="F567" s="35">
        <v>240</v>
      </c>
      <c r="G567" s="35"/>
      <c r="H567" s="40">
        <f t="shared" si="144"/>
        <v>4517</v>
      </c>
      <c r="I567" s="302">
        <f t="shared" si="135"/>
        <v>140</v>
      </c>
      <c r="J567" s="40">
        <f t="shared" si="144"/>
        <v>300</v>
      </c>
      <c r="K567" s="40">
        <f t="shared" si="144"/>
        <v>160</v>
      </c>
      <c r="L567" s="40">
        <f t="shared" si="144"/>
        <v>160</v>
      </c>
    </row>
    <row r="568" spans="1:12" x14ac:dyDescent="0.25">
      <c r="A568" s="7" t="s">
        <v>8</v>
      </c>
      <c r="B568" s="37" t="s">
        <v>63</v>
      </c>
      <c r="C568" s="37" t="s">
        <v>72</v>
      </c>
      <c r="D568" s="37" t="s">
        <v>79</v>
      </c>
      <c r="E568" s="35" t="s">
        <v>525</v>
      </c>
      <c r="F568" s="35">
        <v>240</v>
      </c>
      <c r="G568" s="35">
        <v>1</v>
      </c>
      <c r="H568" s="40">
        <v>4517</v>
      </c>
      <c r="I568" s="302">
        <f t="shared" si="135"/>
        <v>140</v>
      </c>
      <c r="J568" s="40">
        <v>300</v>
      </c>
      <c r="K568" s="40">
        <v>160</v>
      </c>
      <c r="L568" s="40">
        <v>160</v>
      </c>
    </row>
    <row r="569" spans="1:12" ht="30" hidden="1" x14ac:dyDescent="0.25">
      <c r="A569" s="29" t="s">
        <v>160</v>
      </c>
      <c r="B569" s="35">
        <v>500</v>
      </c>
      <c r="C569" s="37" t="s">
        <v>72</v>
      </c>
      <c r="D569" s="37" t="s">
        <v>79</v>
      </c>
      <c r="E569" s="35" t="s">
        <v>557</v>
      </c>
      <c r="F569" s="35">
        <v>200</v>
      </c>
      <c r="G569" s="35"/>
      <c r="H569" s="40">
        <f t="shared" ref="H569:L570" si="145">H570</f>
        <v>4517</v>
      </c>
      <c r="I569" s="302">
        <f t="shared" ref="I569:I571" si="146">J569-K569</f>
        <v>0</v>
      </c>
      <c r="J569" s="40">
        <f t="shared" si="145"/>
        <v>0</v>
      </c>
      <c r="K569" s="40">
        <f t="shared" si="145"/>
        <v>0</v>
      </c>
      <c r="L569" s="40">
        <f t="shared" si="145"/>
        <v>0</v>
      </c>
    </row>
    <row r="570" spans="1:12" ht="30" hidden="1" x14ac:dyDescent="0.25">
      <c r="A570" s="6" t="s">
        <v>20</v>
      </c>
      <c r="B570" s="35">
        <v>500</v>
      </c>
      <c r="C570" s="37" t="s">
        <v>72</v>
      </c>
      <c r="D570" s="37" t="s">
        <v>79</v>
      </c>
      <c r="E570" s="35" t="s">
        <v>557</v>
      </c>
      <c r="F570" s="35">
        <v>240</v>
      </c>
      <c r="G570" s="35"/>
      <c r="H570" s="40">
        <f t="shared" si="145"/>
        <v>4517</v>
      </c>
      <c r="I570" s="302">
        <f t="shared" si="146"/>
        <v>0</v>
      </c>
      <c r="J570" s="40">
        <f t="shared" si="145"/>
        <v>0</v>
      </c>
      <c r="K570" s="40">
        <f t="shared" si="145"/>
        <v>0</v>
      </c>
      <c r="L570" s="40">
        <f t="shared" si="145"/>
        <v>0</v>
      </c>
    </row>
    <row r="571" spans="1:12" hidden="1" x14ac:dyDescent="0.25">
      <c r="A571" s="7" t="s">
        <v>9</v>
      </c>
      <c r="B571" s="37" t="s">
        <v>63</v>
      </c>
      <c r="C571" s="37" t="s">
        <v>72</v>
      </c>
      <c r="D571" s="37" t="s">
        <v>79</v>
      </c>
      <c r="E571" s="35" t="s">
        <v>557</v>
      </c>
      <c r="F571" s="35">
        <v>240</v>
      </c>
      <c r="G571" s="35">
        <v>2</v>
      </c>
      <c r="H571" s="40">
        <v>4517</v>
      </c>
      <c r="I571" s="302">
        <f t="shared" si="146"/>
        <v>0</v>
      </c>
      <c r="J571" s="40"/>
      <c r="K571" s="40"/>
      <c r="L571" s="40"/>
    </row>
    <row r="572" spans="1:12" ht="30" hidden="1" x14ac:dyDescent="0.25">
      <c r="A572" s="112" t="s">
        <v>527</v>
      </c>
      <c r="B572" s="35">
        <v>500</v>
      </c>
      <c r="C572" s="37" t="s">
        <v>72</v>
      </c>
      <c r="D572" s="37" t="s">
        <v>79</v>
      </c>
      <c r="E572" s="35" t="s">
        <v>557</v>
      </c>
      <c r="F572" s="35"/>
      <c r="G572" s="35"/>
      <c r="H572" s="40">
        <f t="shared" si="144"/>
        <v>4517</v>
      </c>
      <c r="I572" s="302">
        <f>J572-K572</f>
        <v>0</v>
      </c>
      <c r="J572" s="40">
        <f t="shared" si="144"/>
        <v>0</v>
      </c>
      <c r="K572" s="40">
        <f t="shared" si="144"/>
        <v>0</v>
      </c>
      <c r="L572" s="40">
        <f t="shared" si="144"/>
        <v>0</v>
      </c>
    </row>
    <row r="573" spans="1:12" ht="30" hidden="1" x14ac:dyDescent="0.25">
      <c r="A573" s="29" t="s">
        <v>160</v>
      </c>
      <c r="B573" s="35">
        <v>500</v>
      </c>
      <c r="C573" s="37" t="s">
        <v>72</v>
      </c>
      <c r="D573" s="37" t="s">
        <v>79</v>
      </c>
      <c r="E573" s="35" t="s">
        <v>557</v>
      </c>
      <c r="F573" s="35">
        <v>200</v>
      </c>
      <c r="G573" s="35"/>
      <c r="H573" s="40">
        <f t="shared" si="144"/>
        <v>4517</v>
      </c>
      <c r="I573" s="302">
        <f t="shared" ref="I573:I575" si="147">J573-K573</f>
        <v>0</v>
      </c>
      <c r="J573" s="40">
        <f t="shared" si="144"/>
        <v>0</v>
      </c>
      <c r="K573" s="40">
        <f t="shared" si="144"/>
        <v>0</v>
      </c>
      <c r="L573" s="40">
        <f t="shared" si="144"/>
        <v>0</v>
      </c>
    </row>
    <row r="574" spans="1:12" ht="30" hidden="1" x14ac:dyDescent="0.25">
      <c r="A574" s="6" t="s">
        <v>20</v>
      </c>
      <c r="B574" s="35">
        <v>500</v>
      </c>
      <c r="C574" s="37" t="s">
        <v>72</v>
      </c>
      <c r="D574" s="37" t="s">
        <v>79</v>
      </c>
      <c r="E574" s="35" t="s">
        <v>557</v>
      </c>
      <c r="F574" s="35">
        <v>240</v>
      </c>
      <c r="G574" s="35"/>
      <c r="H574" s="40">
        <f t="shared" si="144"/>
        <v>4517</v>
      </c>
      <c r="I574" s="302">
        <f t="shared" si="147"/>
        <v>0</v>
      </c>
      <c r="J574" s="40">
        <f t="shared" si="144"/>
        <v>0</v>
      </c>
      <c r="K574" s="40">
        <f t="shared" si="144"/>
        <v>0</v>
      </c>
      <c r="L574" s="40">
        <f t="shared" si="144"/>
        <v>0</v>
      </c>
    </row>
    <row r="575" spans="1:12" hidden="1" x14ac:dyDescent="0.25">
      <c r="A575" s="7" t="s">
        <v>8</v>
      </c>
      <c r="B575" s="37" t="s">
        <v>63</v>
      </c>
      <c r="C575" s="37" t="s">
        <v>72</v>
      </c>
      <c r="D575" s="37" t="s">
        <v>79</v>
      </c>
      <c r="E575" s="35" t="s">
        <v>557</v>
      </c>
      <c r="F575" s="35">
        <v>240</v>
      </c>
      <c r="G575" s="35">
        <v>1</v>
      </c>
      <c r="H575" s="40">
        <v>4517</v>
      </c>
      <c r="I575" s="302">
        <f t="shared" si="147"/>
        <v>0</v>
      </c>
      <c r="J575" s="40"/>
      <c r="K575" s="40"/>
      <c r="L575" s="40"/>
    </row>
    <row r="576" spans="1:12" x14ac:dyDescent="0.25">
      <c r="A576" s="6" t="s">
        <v>361</v>
      </c>
      <c r="B576" s="35">
        <v>500</v>
      </c>
      <c r="C576" s="37" t="s">
        <v>72</v>
      </c>
      <c r="D576" s="37" t="s">
        <v>79</v>
      </c>
      <c r="E576" s="35">
        <v>5200200000</v>
      </c>
      <c r="F576" s="35"/>
      <c r="G576" s="35"/>
      <c r="H576" s="40">
        <f t="shared" si="144"/>
        <v>4517</v>
      </c>
      <c r="I576" s="235">
        <f t="shared" si="135"/>
        <v>0</v>
      </c>
      <c r="J576" s="40">
        <f t="shared" si="144"/>
        <v>100</v>
      </c>
      <c r="K576" s="40">
        <f t="shared" si="144"/>
        <v>100</v>
      </c>
      <c r="L576" s="40">
        <f t="shared" si="144"/>
        <v>100</v>
      </c>
    </row>
    <row r="577" spans="1:14" ht="30" x14ac:dyDescent="0.25">
      <c r="A577" s="29" t="s">
        <v>160</v>
      </c>
      <c r="B577" s="35">
        <v>500</v>
      </c>
      <c r="C577" s="37" t="s">
        <v>72</v>
      </c>
      <c r="D577" s="37" t="s">
        <v>79</v>
      </c>
      <c r="E577" s="35">
        <v>5200291110</v>
      </c>
      <c r="F577" s="35">
        <v>200</v>
      </c>
      <c r="G577" s="35"/>
      <c r="H577" s="40">
        <f t="shared" si="144"/>
        <v>4517</v>
      </c>
      <c r="I577" s="235">
        <f t="shared" ref="I577:I587" si="148">J577-K577</f>
        <v>0</v>
      </c>
      <c r="J577" s="40">
        <f t="shared" si="144"/>
        <v>100</v>
      </c>
      <c r="K577" s="40">
        <f t="shared" si="144"/>
        <v>100</v>
      </c>
      <c r="L577" s="40">
        <f t="shared" si="144"/>
        <v>100</v>
      </c>
    </row>
    <row r="578" spans="1:14" ht="30" x14ac:dyDescent="0.25">
      <c r="A578" s="6" t="s">
        <v>20</v>
      </c>
      <c r="B578" s="35">
        <v>500</v>
      </c>
      <c r="C578" s="37" t="s">
        <v>72</v>
      </c>
      <c r="D578" s="37" t="s">
        <v>79</v>
      </c>
      <c r="E578" s="35">
        <v>5200291110</v>
      </c>
      <c r="F578" s="35">
        <v>240</v>
      </c>
      <c r="G578" s="35"/>
      <c r="H578" s="40">
        <f t="shared" si="144"/>
        <v>4517</v>
      </c>
      <c r="I578" s="235">
        <f t="shared" si="148"/>
        <v>0</v>
      </c>
      <c r="J578" s="40">
        <f t="shared" si="144"/>
        <v>100</v>
      </c>
      <c r="K578" s="40">
        <f t="shared" si="144"/>
        <v>100</v>
      </c>
      <c r="L578" s="40">
        <f t="shared" si="144"/>
        <v>100</v>
      </c>
    </row>
    <row r="579" spans="1:14" x14ac:dyDescent="0.25">
      <c r="A579" s="7" t="s">
        <v>8</v>
      </c>
      <c r="B579" s="37" t="s">
        <v>63</v>
      </c>
      <c r="C579" s="37" t="s">
        <v>72</v>
      </c>
      <c r="D579" s="37" t="s">
        <v>79</v>
      </c>
      <c r="E579" s="35">
        <v>5200291110</v>
      </c>
      <c r="F579" s="35">
        <v>240</v>
      </c>
      <c r="G579" s="35">
        <v>1</v>
      </c>
      <c r="H579" s="40">
        <v>4517</v>
      </c>
      <c r="I579" s="235">
        <f t="shared" si="148"/>
        <v>0</v>
      </c>
      <c r="J579" s="40">
        <v>100</v>
      </c>
      <c r="K579" s="40">
        <v>100</v>
      </c>
      <c r="L579" s="40">
        <v>100</v>
      </c>
    </row>
    <row r="580" spans="1:14" ht="30" hidden="1" customHeight="1" x14ac:dyDescent="0.25">
      <c r="A580" s="30" t="s">
        <v>300</v>
      </c>
      <c r="B580" s="35">
        <v>500</v>
      </c>
      <c r="C580" s="37" t="s">
        <v>72</v>
      </c>
      <c r="D580" s="37" t="s">
        <v>79</v>
      </c>
      <c r="E580" s="35" t="s">
        <v>307</v>
      </c>
      <c r="F580" s="35"/>
      <c r="G580" s="35"/>
      <c r="H580" s="40">
        <f t="shared" ref="H580:L582" si="149">H581</f>
        <v>4517</v>
      </c>
      <c r="I580" s="235">
        <f t="shared" si="148"/>
        <v>0</v>
      </c>
      <c r="J580" s="40">
        <f>J581+J584</f>
        <v>0</v>
      </c>
      <c r="K580" s="40">
        <f>K581+K584</f>
        <v>0</v>
      </c>
      <c r="L580" s="40">
        <f>L581+L584</f>
        <v>0</v>
      </c>
    </row>
    <row r="581" spans="1:14" ht="30" hidden="1" customHeight="1" x14ac:dyDescent="0.25">
      <c r="A581" s="29" t="s">
        <v>160</v>
      </c>
      <c r="B581" s="35">
        <v>500</v>
      </c>
      <c r="C581" s="37" t="s">
        <v>72</v>
      </c>
      <c r="D581" s="37" t="s">
        <v>79</v>
      </c>
      <c r="E581" s="35" t="s">
        <v>308</v>
      </c>
      <c r="F581" s="35">
        <v>200</v>
      </c>
      <c r="G581" s="35"/>
      <c r="H581" s="40">
        <f t="shared" si="149"/>
        <v>4517</v>
      </c>
      <c r="I581" s="235">
        <f t="shared" si="148"/>
        <v>0</v>
      </c>
      <c r="J581" s="40">
        <f t="shared" si="149"/>
        <v>0</v>
      </c>
      <c r="K581" s="40">
        <f t="shared" si="149"/>
        <v>0</v>
      </c>
      <c r="L581" s="40">
        <f t="shared" si="149"/>
        <v>0</v>
      </c>
    </row>
    <row r="582" spans="1:14" ht="30" hidden="1" customHeight="1" x14ac:dyDescent="0.25">
      <c r="A582" s="6" t="s">
        <v>20</v>
      </c>
      <c r="B582" s="35">
        <v>500</v>
      </c>
      <c r="C582" s="37" t="s">
        <v>72</v>
      </c>
      <c r="D582" s="37" t="s">
        <v>79</v>
      </c>
      <c r="E582" s="35" t="s">
        <v>308</v>
      </c>
      <c r="F582" s="35">
        <v>240</v>
      </c>
      <c r="G582" s="35"/>
      <c r="H582" s="40">
        <f t="shared" si="149"/>
        <v>4517</v>
      </c>
      <c r="I582" s="235">
        <f t="shared" si="148"/>
        <v>0</v>
      </c>
      <c r="J582" s="40">
        <f t="shared" si="149"/>
        <v>0</v>
      </c>
      <c r="K582" s="40">
        <f t="shared" si="149"/>
        <v>0</v>
      </c>
      <c r="L582" s="40">
        <f t="shared" si="149"/>
        <v>0</v>
      </c>
    </row>
    <row r="583" spans="1:14" ht="15" hidden="1" customHeight="1" x14ac:dyDescent="0.25">
      <c r="A583" s="7" t="s">
        <v>9</v>
      </c>
      <c r="B583" s="37" t="s">
        <v>63</v>
      </c>
      <c r="C583" s="37" t="s">
        <v>72</v>
      </c>
      <c r="D583" s="37" t="s">
        <v>79</v>
      </c>
      <c r="E583" s="35" t="s">
        <v>308</v>
      </c>
      <c r="F583" s="35">
        <v>240</v>
      </c>
      <c r="G583" s="35">
        <v>2</v>
      </c>
      <c r="H583" s="40">
        <v>4517</v>
      </c>
      <c r="I583" s="235">
        <f t="shared" si="148"/>
        <v>0</v>
      </c>
      <c r="J583" s="40"/>
      <c r="K583" s="40"/>
      <c r="L583" s="40"/>
    </row>
    <row r="584" spans="1:14" ht="30" hidden="1" customHeight="1" x14ac:dyDescent="0.25">
      <c r="A584" s="30" t="s">
        <v>300</v>
      </c>
      <c r="B584" s="35">
        <v>500</v>
      </c>
      <c r="C584" s="37" t="s">
        <v>72</v>
      </c>
      <c r="D584" s="37" t="s">
        <v>79</v>
      </c>
      <c r="E584" s="35" t="s">
        <v>308</v>
      </c>
      <c r="F584" s="35"/>
      <c r="G584" s="35"/>
      <c r="H584" s="40">
        <f t="shared" ref="H584:L586" si="150">H585</f>
        <v>4517</v>
      </c>
      <c r="I584" s="235">
        <f t="shared" si="148"/>
        <v>0</v>
      </c>
      <c r="J584" s="40">
        <f t="shared" si="150"/>
        <v>0</v>
      </c>
      <c r="K584" s="40">
        <f t="shared" si="150"/>
        <v>0</v>
      </c>
      <c r="L584" s="40">
        <f t="shared" si="150"/>
        <v>0</v>
      </c>
    </row>
    <row r="585" spans="1:14" ht="30" hidden="1" customHeight="1" x14ac:dyDescent="0.25">
      <c r="A585" s="29" t="s">
        <v>160</v>
      </c>
      <c r="B585" s="35">
        <v>500</v>
      </c>
      <c r="C585" s="37" t="s">
        <v>72</v>
      </c>
      <c r="D585" s="37" t="s">
        <v>79</v>
      </c>
      <c r="E585" s="35" t="s">
        <v>308</v>
      </c>
      <c r="F585" s="35">
        <v>200</v>
      </c>
      <c r="G585" s="35"/>
      <c r="H585" s="40">
        <f t="shared" si="150"/>
        <v>4517</v>
      </c>
      <c r="I585" s="235">
        <f t="shared" si="148"/>
        <v>0</v>
      </c>
      <c r="J585" s="40">
        <f t="shared" si="150"/>
        <v>0</v>
      </c>
      <c r="K585" s="40">
        <f t="shared" si="150"/>
        <v>0</v>
      </c>
      <c r="L585" s="40">
        <f t="shared" si="150"/>
        <v>0</v>
      </c>
    </row>
    <row r="586" spans="1:14" ht="30" hidden="1" customHeight="1" x14ac:dyDescent="0.25">
      <c r="A586" s="6" t="s">
        <v>20</v>
      </c>
      <c r="B586" s="35">
        <v>500</v>
      </c>
      <c r="C586" s="37" t="s">
        <v>72</v>
      </c>
      <c r="D586" s="37" t="s">
        <v>79</v>
      </c>
      <c r="E586" s="35" t="s">
        <v>308</v>
      </c>
      <c r="F586" s="35">
        <v>240</v>
      </c>
      <c r="G586" s="35"/>
      <c r="H586" s="40">
        <f t="shared" si="150"/>
        <v>4517</v>
      </c>
      <c r="I586" s="235">
        <f t="shared" si="148"/>
        <v>0</v>
      </c>
      <c r="J586" s="40">
        <f t="shared" si="150"/>
        <v>0</v>
      </c>
      <c r="K586" s="40">
        <f t="shared" si="150"/>
        <v>0</v>
      </c>
      <c r="L586" s="40">
        <f t="shared" si="150"/>
        <v>0</v>
      </c>
    </row>
    <row r="587" spans="1:14" ht="15" hidden="1" customHeight="1" x14ac:dyDescent="0.25">
      <c r="A587" s="7" t="s">
        <v>8</v>
      </c>
      <c r="B587" s="37" t="s">
        <v>63</v>
      </c>
      <c r="C587" s="37" t="s">
        <v>72</v>
      </c>
      <c r="D587" s="37" t="s">
        <v>79</v>
      </c>
      <c r="E587" s="35" t="s">
        <v>308</v>
      </c>
      <c r="F587" s="35">
        <v>240</v>
      </c>
      <c r="G587" s="35">
        <v>1</v>
      </c>
      <c r="H587" s="40">
        <v>4517</v>
      </c>
      <c r="I587" s="235">
        <f t="shared" si="148"/>
        <v>0</v>
      </c>
      <c r="J587" s="40"/>
      <c r="K587" s="40"/>
      <c r="L587" s="40"/>
    </row>
    <row r="588" spans="1:14" s="50" customFormat="1" ht="14.25" x14ac:dyDescent="0.2">
      <c r="A588" s="5" t="s">
        <v>80</v>
      </c>
      <c r="B588" s="93" t="s">
        <v>63</v>
      </c>
      <c r="C588" s="93" t="s">
        <v>72</v>
      </c>
      <c r="D588" s="93" t="s">
        <v>81</v>
      </c>
      <c r="E588" s="94"/>
      <c r="F588" s="94"/>
      <c r="G588" s="94"/>
      <c r="H588" s="235" t="e">
        <f t="shared" ref="H588:L592" si="151">H589</f>
        <v>#REF!</v>
      </c>
      <c r="I588" s="235">
        <f t="shared" si="135"/>
        <v>0</v>
      </c>
      <c r="J588" s="235">
        <f t="shared" si="151"/>
        <v>1</v>
      </c>
      <c r="K588" s="235">
        <f t="shared" si="151"/>
        <v>1</v>
      </c>
      <c r="L588" s="235">
        <f t="shared" si="151"/>
        <v>0</v>
      </c>
      <c r="M588" s="49"/>
      <c r="N588" s="49"/>
    </row>
    <row r="589" spans="1:14" ht="45" x14ac:dyDescent="0.25">
      <c r="A589" s="31" t="s">
        <v>589</v>
      </c>
      <c r="B589" s="37" t="s">
        <v>63</v>
      </c>
      <c r="C589" s="37" t="s">
        <v>72</v>
      </c>
      <c r="D589" s="37" t="s">
        <v>81</v>
      </c>
      <c r="E589" s="35">
        <v>5700000000</v>
      </c>
      <c r="F589" s="33"/>
      <c r="G589" s="33"/>
      <c r="H589" s="40" t="e">
        <f>#REF!</f>
        <v>#REF!</v>
      </c>
      <c r="I589" s="235">
        <f t="shared" si="135"/>
        <v>0</v>
      </c>
      <c r="J589" s="40">
        <f>J590</f>
        <v>1</v>
      </c>
      <c r="K589" s="40">
        <f>K590</f>
        <v>1</v>
      </c>
      <c r="L589" s="40">
        <f>L590</f>
        <v>0</v>
      </c>
    </row>
    <row r="590" spans="1:14" x14ac:dyDescent="0.25">
      <c r="A590" s="114" t="s">
        <v>477</v>
      </c>
      <c r="B590" s="37" t="s">
        <v>63</v>
      </c>
      <c r="C590" s="37" t="s">
        <v>72</v>
      </c>
      <c r="D590" s="37" t="s">
        <v>81</v>
      </c>
      <c r="E590" s="35">
        <v>5700191030</v>
      </c>
      <c r="F590" s="33"/>
      <c r="G590" s="33"/>
      <c r="H590" s="40">
        <f t="shared" si="151"/>
        <v>80</v>
      </c>
      <c r="I590" s="235">
        <f t="shared" si="135"/>
        <v>0</v>
      </c>
      <c r="J590" s="40">
        <f t="shared" si="151"/>
        <v>1</v>
      </c>
      <c r="K590" s="40">
        <f t="shared" si="151"/>
        <v>1</v>
      </c>
      <c r="L590" s="40">
        <f t="shared" si="151"/>
        <v>0</v>
      </c>
    </row>
    <row r="591" spans="1:14" ht="30" x14ac:dyDescent="0.25">
      <c r="A591" s="6" t="s">
        <v>160</v>
      </c>
      <c r="B591" s="37" t="s">
        <v>63</v>
      </c>
      <c r="C591" s="37" t="s">
        <v>72</v>
      </c>
      <c r="D591" s="37" t="s">
        <v>81</v>
      </c>
      <c r="E591" s="35">
        <v>5700191030</v>
      </c>
      <c r="F591" s="35">
        <v>200</v>
      </c>
      <c r="G591" s="33"/>
      <c r="H591" s="40">
        <f t="shared" si="151"/>
        <v>80</v>
      </c>
      <c r="I591" s="235">
        <f t="shared" si="135"/>
        <v>0</v>
      </c>
      <c r="J591" s="40">
        <f t="shared" si="151"/>
        <v>1</v>
      </c>
      <c r="K591" s="40">
        <f t="shared" si="151"/>
        <v>1</v>
      </c>
      <c r="L591" s="40">
        <f t="shared" si="151"/>
        <v>0</v>
      </c>
    </row>
    <row r="592" spans="1:14" ht="30" x14ac:dyDescent="0.25">
      <c r="A592" s="6" t="s">
        <v>20</v>
      </c>
      <c r="B592" s="37" t="s">
        <v>63</v>
      </c>
      <c r="C592" s="37" t="s">
        <v>72</v>
      </c>
      <c r="D592" s="37" t="s">
        <v>81</v>
      </c>
      <c r="E592" s="35">
        <v>5700191030</v>
      </c>
      <c r="F592" s="35">
        <v>240</v>
      </c>
      <c r="G592" s="33"/>
      <c r="H592" s="40">
        <f t="shared" si="151"/>
        <v>80</v>
      </c>
      <c r="I592" s="235">
        <f t="shared" si="135"/>
        <v>0</v>
      </c>
      <c r="J592" s="40">
        <f t="shared" si="151"/>
        <v>1</v>
      </c>
      <c r="K592" s="40">
        <f t="shared" si="151"/>
        <v>1</v>
      </c>
      <c r="L592" s="40">
        <f t="shared" si="151"/>
        <v>0</v>
      </c>
    </row>
    <row r="593" spans="1:14" x14ac:dyDescent="0.25">
      <c r="A593" s="7" t="s">
        <v>8</v>
      </c>
      <c r="B593" s="37" t="s">
        <v>63</v>
      </c>
      <c r="C593" s="37" t="s">
        <v>72</v>
      </c>
      <c r="D593" s="37" t="s">
        <v>81</v>
      </c>
      <c r="E593" s="35">
        <v>5700191030</v>
      </c>
      <c r="F593" s="35">
        <v>240</v>
      </c>
      <c r="G593" s="35">
        <v>1</v>
      </c>
      <c r="H593" s="40">
        <v>80</v>
      </c>
      <c r="I593" s="235">
        <f t="shared" si="135"/>
        <v>0</v>
      </c>
      <c r="J593" s="40">
        <v>1</v>
      </c>
      <c r="K593" s="40">
        <v>1</v>
      </c>
      <c r="L593" s="40"/>
    </row>
    <row r="594" spans="1:14" x14ac:dyDescent="0.25">
      <c r="A594" s="5" t="s">
        <v>82</v>
      </c>
      <c r="B594" s="93" t="s">
        <v>63</v>
      </c>
      <c r="C594" s="93" t="s">
        <v>83</v>
      </c>
      <c r="D594" s="36"/>
      <c r="E594" s="33"/>
      <c r="F594" s="33"/>
      <c r="G594" s="33"/>
      <c r="H594" s="235" t="e">
        <f>H595+H601</f>
        <v>#REF!</v>
      </c>
      <c r="I594" s="235">
        <f t="shared" si="135"/>
        <v>-18185.403859999999</v>
      </c>
      <c r="J594" s="235">
        <f>J595+J601+J637</f>
        <v>21375.991620000001</v>
      </c>
      <c r="K594" s="235">
        <f>K595+K601+K637</f>
        <v>39561.395479999999</v>
      </c>
      <c r="L594" s="235">
        <f>L595+L601+L637</f>
        <v>34541.779219999997</v>
      </c>
    </row>
    <row r="595" spans="1:14" x14ac:dyDescent="0.25">
      <c r="A595" s="5" t="s">
        <v>84</v>
      </c>
      <c r="B595" s="93" t="s">
        <v>63</v>
      </c>
      <c r="C595" s="93" t="s">
        <v>83</v>
      </c>
      <c r="D595" s="93" t="s">
        <v>85</v>
      </c>
      <c r="E595" s="181"/>
      <c r="F595" s="181"/>
      <c r="G595" s="181"/>
      <c r="H595" s="235" t="e">
        <f>H596+#REF!</f>
        <v>#REF!</v>
      </c>
      <c r="I595" s="235">
        <f t="shared" si="135"/>
        <v>300</v>
      </c>
      <c r="J595" s="235">
        <f>J596</f>
        <v>800</v>
      </c>
      <c r="K595" s="235">
        <f>K596</f>
        <v>500</v>
      </c>
      <c r="L595" s="235">
        <f>L596</f>
        <v>500</v>
      </c>
    </row>
    <row r="596" spans="1:14" x14ac:dyDescent="0.25">
      <c r="A596" s="6" t="s">
        <v>16</v>
      </c>
      <c r="B596" s="37" t="s">
        <v>63</v>
      </c>
      <c r="C596" s="37" t="s">
        <v>83</v>
      </c>
      <c r="D596" s="37" t="s">
        <v>85</v>
      </c>
      <c r="E596" s="35">
        <v>9000000000</v>
      </c>
      <c r="F596" s="33"/>
      <c r="G596" s="33"/>
      <c r="H596" s="40" t="e">
        <f>#REF!</f>
        <v>#REF!</v>
      </c>
      <c r="I596" s="235">
        <f t="shared" si="135"/>
        <v>300</v>
      </c>
      <c r="J596" s="40">
        <f>J600</f>
        <v>800</v>
      </c>
      <c r="K596" s="40">
        <f>K600</f>
        <v>500</v>
      </c>
      <c r="L596" s="40">
        <f>L600</f>
        <v>500</v>
      </c>
    </row>
    <row r="597" spans="1:14" x14ac:dyDescent="0.25">
      <c r="A597" s="6" t="s">
        <v>89</v>
      </c>
      <c r="B597" s="37" t="s">
        <v>63</v>
      </c>
      <c r="C597" s="37" t="s">
        <v>83</v>
      </c>
      <c r="D597" s="37" t="s">
        <v>85</v>
      </c>
      <c r="E597" s="35">
        <v>9000090510</v>
      </c>
      <c r="F597" s="33"/>
      <c r="G597" s="33"/>
      <c r="H597" s="40">
        <f t="shared" ref="H597:L599" si="152">H598</f>
        <v>135</v>
      </c>
      <c r="I597" s="235">
        <f t="shared" si="135"/>
        <v>300</v>
      </c>
      <c r="J597" s="40">
        <f t="shared" si="152"/>
        <v>800</v>
      </c>
      <c r="K597" s="40">
        <f t="shared" si="152"/>
        <v>500</v>
      </c>
      <c r="L597" s="40">
        <f t="shared" si="152"/>
        <v>500</v>
      </c>
    </row>
    <row r="598" spans="1:14" ht="30" x14ac:dyDescent="0.25">
      <c r="A598" s="29" t="s">
        <v>160</v>
      </c>
      <c r="B598" s="37" t="s">
        <v>63</v>
      </c>
      <c r="C598" s="37" t="s">
        <v>83</v>
      </c>
      <c r="D598" s="37" t="s">
        <v>85</v>
      </c>
      <c r="E598" s="35">
        <v>9000090510</v>
      </c>
      <c r="F598" s="35">
        <v>200</v>
      </c>
      <c r="G598" s="35"/>
      <c r="H598" s="40">
        <f t="shared" si="152"/>
        <v>135</v>
      </c>
      <c r="I598" s="235">
        <f t="shared" si="135"/>
        <v>300</v>
      </c>
      <c r="J598" s="40">
        <f t="shared" si="152"/>
        <v>800</v>
      </c>
      <c r="K598" s="40">
        <f t="shared" si="152"/>
        <v>500</v>
      </c>
      <c r="L598" s="40">
        <f t="shared" si="152"/>
        <v>500</v>
      </c>
    </row>
    <row r="599" spans="1:14" ht="30" x14ac:dyDescent="0.25">
      <c r="A599" s="6" t="s">
        <v>20</v>
      </c>
      <c r="B599" s="37" t="s">
        <v>63</v>
      </c>
      <c r="C599" s="37" t="s">
        <v>83</v>
      </c>
      <c r="D599" s="37" t="s">
        <v>85</v>
      </c>
      <c r="E599" s="35">
        <v>9000090510</v>
      </c>
      <c r="F599" s="35">
        <v>240</v>
      </c>
      <c r="G599" s="35"/>
      <c r="H599" s="40">
        <f t="shared" si="152"/>
        <v>135</v>
      </c>
      <c r="I599" s="235">
        <f t="shared" si="135"/>
        <v>300</v>
      </c>
      <c r="J599" s="40">
        <f t="shared" si="152"/>
        <v>800</v>
      </c>
      <c r="K599" s="40">
        <f t="shared" si="152"/>
        <v>500</v>
      </c>
      <c r="L599" s="40">
        <f t="shared" si="152"/>
        <v>500</v>
      </c>
    </row>
    <row r="600" spans="1:14" ht="16.5" customHeight="1" x14ac:dyDescent="0.25">
      <c r="A600" s="7" t="s">
        <v>8</v>
      </c>
      <c r="B600" s="37" t="s">
        <v>63</v>
      </c>
      <c r="C600" s="37" t="s">
        <v>83</v>
      </c>
      <c r="D600" s="37" t="s">
        <v>85</v>
      </c>
      <c r="E600" s="35">
        <v>9000090510</v>
      </c>
      <c r="F600" s="35">
        <v>240</v>
      </c>
      <c r="G600" s="35">
        <v>1</v>
      </c>
      <c r="H600" s="40">
        <v>135</v>
      </c>
      <c r="I600" s="235">
        <f t="shared" si="135"/>
        <v>300</v>
      </c>
      <c r="J600" s="40">
        <v>800</v>
      </c>
      <c r="K600" s="40">
        <v>500</v>
      </c>
      <c r="L600" s="40">
        <v>500</v>
      </c>
    </row>
    <row r="601" spans="1:14" ht="17.25" customHeight="1" x14ac:dyDescent="0.25">
      <c r="A601" s="5" t="s">
        <v>86</v>
      </c>
      <c r="B601" s="93" t="s">
        <v>63</v>
      </c>
      <c r="C601" s="93" t="s">
        <v>83</v>
      </c>
      <c r="D601" s="93" t="s">
        <v>87</v>
      </c>
      <c r="E601" s="181"/>
      <c r="F601" s="181"/>
      <c r="G601" s="181"/>
      <c r="H601" s="235" t="e">
        <f>#REF!+H602</f>
        <v>#REF!</v>
      </c>
      <c r="I601" s="235">
        <f t="shared" si="135"/>
        <v>-21611.200000000001</v>
      </c>
      <c r="J601" s="235">
        <f>J602+J619</f>
        <v>9170</v>
      </c>
      <c r="K601" s="281">
        <f>K602+K619+K628</f>
        <v>30781.200000000001</v>
      </c>
      <c r="L601" s="281">
        <f>L602+L619+L628</f>
        <v>20648.2</v>
      </c>
    </row>
    <row r="602" spans="1:14" x14ac:dyDescent="0.25">
      <c r="A602" s="6" t="s">
        <v>16</v>
      </c>
      <c r="B602" s="35">
        <v>500</v>
      </c>
      <c r="C602" s="37" t="s">
        <v>83</v>
      </c>
      <c r="D602" s="37" t="s">
        <v>87</v>
      </c>
      <c r="E602" s="35">
        <v>9000000000</v>
      </c>
      <c r="F602" s="35"/>
      <c r="G602" s="35"/>
      <c r="H602" s="40">
        <f>H603</f>
        <v>15</v>
      </c>
      <c r="I602" s="235">
        <f t="shared" ref="I602:I637" si="153">J602-K602</f>
        <v>630</v>
      </c>
      <c r="J602" s="40">
        <f>J603+J610</f>
        <v>6100</v>
      </c>
      <c r="K602" s="40">
        <f>K603+K610</f>
        <v>5470</v>
      </c>
      <c r="L602" s="40">
        <f>L603+L610</f>
        <v>5470</v>
      </c>
    </row>
    <row r="603" spans="1:14" x14ac:dyDescent="0.25">
      <c r="A603" s="116" t="s">
        <v>155</v>
      </c>
      <c r="B603" s="35">
        <v>500</v>
      </c>
      <c r="C603" s="37" t="s">
        <v>83</v>
      </c>
      <c r="D603" s="37" t="s">
        <v>87</v>
      </c>
      <c r="E603" s="35">
        <v>9000090520</v>
      </c>
      <c r="F603" s="35"/>
      <c r="G603" s="35"/>
      <c r="H603" s="40">
        <f>H604</f>
        <v>15</v>
      </c>
      <c r="I603" s="235">
        <f t="shared" si="153"/>
        <v>800</v>
      </c>
      <c r="J603" s="40">
        <f>J604</f>
        <v>800</v>
      </c>
      <c r="K603" s="40"/>
      <c r="L603" s="40"/>
    </row>
    <row r="604" spans="1:14" ht="30" x14ac:dyDescent="0.25">
      <c r="A604" s="29" t="s">
        <v>160</v>
      </c>
      <c r="B604" s="35">
        <v>500</v>
      </c>
      <c r="C604" s="37" t="s">
        <v>83</v>
      </c>
      <c r="D604" s="37" t="s">
        <v>87</v>
      </c>
      <c r="E604" s="35">
        <v>9000090520</v>
      </c>
      <c r="F604" s="35">
        <v>200</v>
      </c>
      <c r="G604" s="35"/>
      <c r="H604" s="40">
        <f>H605</f>
        <v>15</v>
      </c>
      <c r="I604" s="235">
        <f t="shared" si="153"/>
        <v>800</v>
      </c>
      <c r="J604" s="40">
        <f t="shared" ref="J604:L605" si="154">J605</f>
        <v>800</v>
      </c>
      <c r="K604" s="40">
        <f t="shared" si="154"/>
        <v>0</v>
      </c>
      <c r="L604" s="40">
        <f t="shared" si="154"/>
        <v>0</v>
      </c>
    </row>
    <row r="605" spans="1:14" ht="30" x14ac:dyDescent="0.25">
      <c r="A605" s="116" t="s">
        <v>20</v>
      </c>
      <c r="B605" s="35">
        <v>500</v>
      </c>
      <c r="C605" s="37" t="s">
        <v>83</v>
      </c>
      <c r="D605" s="37" t="s">
        <v>87</v>
      </c>
      <c r="E605" s="35">
        <v>9000090520</v>
      </c>
      <c r="F605" s="35">
        <v>240</v>
      </c>
      <c r="G605" s="35"/>
      <c r="H605" s="40">
        <f>H606</f>
        <v>15</v>
      </c>
      <c r="I605" s="235">
        <f t="shared" si="153"/>
        <v>800</v>
      </c>
      <c r="J605" s="40">
        <f t="shared" si="154"/>
        <v>800</v>
      </c>
      <c r="K605" s="40">
        <f t="shared" si="154"/>
        <v>0</v>
      </c>
      <c r="L605" s="40">
        <f t="shared" si="154"/>
        <v>0</v>
      </c>
    </row>
    <row r="606" spans="1:14" x14ac:dyDescent="0.25">
      <c r="A606" s="237" t="s">
        <v>8</v>
      </c>
      <c r="B606" s="37" t="s">
        <v>63</v>
      </c>
      <c r="C606" s="37" t="s">
        <v>83</v>
      </c>
      <c r="D606" s="37" t="s">
        <v>87</v>
      </c>
      <c r="E606" s="35">
        <v>9000090520</v>
      </c>
      <c r="F606" s="35">
        <v>240</v>
      </c>
      <c r="G606" s="35">
        <v>1</v>
      </c>
      <c r="H606" s="40">
        <v>15</v>
      </c>
      <c r="I606" s="235">
        <f t="shared" si="153"/>
        <v>800</v>
      </c>
      <c r="J606" s="40">
        <v>800</v>
      </c>
      <c r="K606" s="40"/>
      <c r="L606" s="40"/>
      <c r="M606" s="51"/>
      <c r="N606" s="51"/>
    </row>
    <row r="607" spans="1:14" ht="30" hidden="1" customHeight="1" x14ac:dyDescent="0.25">
      <c r="A607" s="116" t="s">
        <v>144</v>
      </c>
      <c r="B607" s="37" t="s">
        <v>63</v>
      </c>
      <c r="C607" s="37" t="s">
        <v>83</v>
      </c>
      <c r="D607" s="37" t="s">
        <v>87</v>
      </c>
      <c r="E607" s="35">
        <v>9000090520</v>
      </c>
      <c r="F607" s="35">
        <v>400</v>
      </c>
      <c r="G607" s="35"/>
      <c r="H607" s="40"/>
      <c r="I607" s="235">
        <f t="shared" si="153"/>
        <v>0</v>
      </c>
      <c r="J607" s="40">
        <f t="shared" ref="J607:L608" si="155">J608</f>
        <v>0</v>
      </c>
      <c r="K607" s="40">
        <f t="shared" si="155"/>
        <v>0</v>
      </c>
      <c r="L607" s="40">
        <f t="shared" si="155"/>
        <v>0</v>
      </c>
    </row>
    <row r="608" spans="1:14" ht="15" hidden="1" customHeight="1" x14ac:dyDescent="0.25">
      <c r="A608" s="116" t="s">
        <v>149</v>
      </c>
      <c r="B608" s="37" t="s">
        <v>63</v>
      </c>
      <c r="C608" s="37" t="s">
        <v>83</v>
      </c>
      <c r="D608" s="37" t="s">
        <v>87</v>
      </c>
      <c r="E608" s="35">
        <v>9000090520</v>
      </c>
      <c r="F608" s="35">
        <v>410</v>
      </c>
      <c r="G608" s="35"/>
      <c r="H608" s="40"/>
      <c r="I608" s="235">
        <f t="shared" si="153"/>
        <v>0</v>
      </c>
      <c r="J608" s="40">
        <f t="shared" si="155"/>
        <v>0</v>
      </c>
      <c r="K608" s="40">
        <f t="shared" si="155"/>
        <v>0</v>
      </c>
      <c r="L608" s="40">
        <f t="shared" si="155"/>
        <v>0</v>
      </c>
    </row>
    <row r="609" spans="1:14" ht="15" hidden="1" customHeight="1" x14ac:dyDescent="0.25">
      <c r="A609" s="237" t="s">
        <v>8</v>
      </c>
      <c r="B609" s="37" t="s">
        <v>63</v>
      </c>
      <c r="C609" s="37" t="s">
        <v>83</v>
      </c>
      <c r="D609" s="37" t="s">
        <v>87</v>
      </c>
      <c r="E609" s="35">
        <v>9000090520</v>
      </c>
      <c r="F609" s="35">
        <v>410</v>
      </c>
      <c r="G609" s="35">
        <v>1</v>
      </c>
      <c r="H609" s="40"/>
      <c r="I609" s="235">
        <f t="shared" si="153"/>
        <v>0</v>
      </c>
      <c r="J609" s="40"/>
      <c r="K609" s="40"/>
      <c r="L609" s="40"/>
    </row>
    <row r="610" spans="1:14" ht="30" x14ac:dyDescent="0.25">
      <c r="A610" s="116" t="s">
        <v>535</v>
      </c>
      <c r="B610" s="37" t="s">
        <v>63</v>
      </c>
      <c r="C610" s="37" t="s">
        <v>83</v>
      </c>
      <c r="D610" s="37" t="s">
        <v>87</v>
      </c>
      <c r="E610" s="35">
        <v>9000090540</v>
      </c>
      <c r="F610" s="35"/>
      <c r="G610" s="35"/>
      <c r="H610" s="40"/>
      <c r="I610" s="235"/>
      <c r="J610" s="40">
        <f>J611+J614</f>
        <v>5300</v>
      </c>
      <c r="K610" s="40">
        <f t="shared" ref="K610:L610" si="156">K611+K614</f>
        <v>5470</v>
      </c>
      <c r="L610" s="40">
        <f t="shared" si="156"/>
        <v>5470</v>
      </c>
      <c r="M610" s="51"/>
      <c r="N610" s="51"/>
    </row>
    <row r="611" spans="1:14" ht="30" x14ac:dyDescent="0.25">
      <c r="A611" s="116" t="s">
        <v>160</v>
      </c>
      <c r="B611" s="37" t="s">
        <v>63</v>
      </c>
      <c r="C611" s="37" t="s">
        <v>83</v>
      </c>
      <c r="D611" s="37" t="s">
        <v>87</v>
      </c>
      <c r="E611" s="35">
        <v>9000090540</v>
      </c>
      <c r="F611" s="35">
        <v>200</v>
      </c>
      <c r="G611" s="35"/>
      <c r="H611" s="40"/>
      <c r="I611" s="235"/>
      <c r="J611" s="40">
        <f>J612</f>
        <v>5000</v>
      </c>
      <c r="K611" s="40">
        <f t="shared" ref="K611:L612" si="157">K612</f>
        <v>5000</v>
      </c>
      <c r="L611" s="40">
        <f t="shared" si="157"/>
        <v>5000</v>
      </c>
      <c r="M611" s="51"/>
      <c r="N611" s="51"/>
    </row>
    <row r="612" spans="1:14" ht="30" x14ac:dyDescent="0.25">
      <c r="A612" s="116" t="s">
        <v>20</v>
      </c>
      <c r="B612" s="37" t="s">
        <v>63</v>
      </c>
      <c r="C612" s="37" t="s">
        <v>83</v>
      </c>
      <c r="D612" s="37" t="s">
        <v>87</v>
      </c>
      <c r="E612" s="35">
        <v>9000090540</v>
      </c>
      <c r="F612" s="35">
        <v>240</v>
      </c>
      <c r="G612" s="35"/>
      <c r="H612" s="40"/>
      <c r="I612" s="235"/>
      <c r="J612" s="40">
        <f>J613</f>
        <v>5000</v>
      </c>
      <c r="K612" s="40">
        <f t="shared" si="157"/>
        <v>5000</v>
      </c>
      <c r="L612" s="40">
        <f t="shared" si="157"/>
        <v>5000</v>
      </c>
      <c r="M612" s="51"/>
      <c r="N612" s="51"/>
    </row>
    <row r="613" spans="1:14" x14ac:dyDescent="0.25">
      <c r="A613" s="7" t="s">
        <v>8</v>
      </c>
      <c r="B613" s="37" t="s">
        <v>63</v>
      </c>
      <c r="C613" s="37" t="s">
        <v>83</v>
      </c>
      <c r="D613" s="37" t="s">
        <v>87</v>
      </c>
      <c r="E613" s="35">
        <v>9000090540</v>
      </c>
      <c r="F613" s="35">
        <v>240</v>
      </c>
      <c r="G613" s="35">
        <v>1</v>
      </c>
      <c r="H613" s="40"/>
      <c r="I613" s="235"/>
      <c r="J613" s="40">
        <v>5000</v>
      </c>
      <c r="K613" s="40">
        <v>5000</v>
      </c>
      <c r="L613" s="40">
        <v>5000</v>
      </c>
      <c r="M613" s="51"/>
      <c r="N613" s="51"/>
    </row>
    <row r="614" spans="1:14" x14ac:dyDescent="0.25">
      <c r="A614" s="116" t="s">
        <v>21</v>
      </c>
      <c r="B614" s="35">
        <v>500</v>
      </c>
      <c r="C614" s="37" t="s">
        <v>83</v>
      </c>
      <c r="D614" s="37" t="s">
        <v>87</v>
      </c>
      <c r="E614" s="35">
        <v>9000090540</v>
      </c>
      <c r="F614" s="35">
        <v>800</v>
      </c>
      <c r="G614" s="35"/>
      <c r="H614" s="40">
        <f>H617</f>
        <v>15</v>
      </c>
      <c r="I614" s="235">
        <f>J614-K614</f>
        <v>-170</v>
      </c>
      <c r="J614" s="40">
        <f>J617+J615</f>
        <v>300</v>
      </c>
      <c r="K614" s="40">
        <f>K617+K615</f>
        <v>470</v>
      </c>
      <c r="L614" s="40">
        <f>L617+L615</f>
        <v>470</v>
      </c>
    </row>
    <row r="615" spans="1:14" x14ac:dyDescent="0.25">
      <c r="A615" s="116" t="s">
        <v>161</v>
      </c>
      <c r="B615" s="37" t="s">
        <v>63</v>
      </c>
      <c r="C615" s="37" t="s">
        <v>83</v>
      </c>
      <c r="D615" s="37" t="s">
        <v>87</v>
      </c>
      <c r="E615" s="35">
        <v>9000090540</v>
      </c>
      <c r="F615" s="35">
        <v>830</v>
      </c>
      <c r="G615" s="35"/>
      <c r="H615" s="40">
        <f>H616</f>
        <v>4517</v>
      </c>
      <c r="I615" s="235">
        <f>J615-K615</f>
        <v>-200</v>
      </c>
      <c r="J615" s="40">
        <f>J616</f>
        <v>100</v>
      </c>
      <c r="K615" s="40">
        <f>K616</f>
        <v>300</v>
      </c>
      <c r="L615" s="40">
        <f>L616</f>
        <v>300</v>
      </c>
    </row>
    <row r="616" spans="1:14" x14ac:dyDescent="0.25">
      <c r="A616" s="237" t="s">
        <v>8</v>
      </c>
      <c r="B616" s="37" t="s">
        <v>63</v>
      </c>
      <c r="C616" s="37" t="s">
        <v>83</v>
      </c>
      <c r="D616" s="37" t="s">
        <v>87</v>
      </c>
      <c r="E616" s="35">
        <v>9000090540</v>
      </c>
      <c r="F616" s="35">
        <v>830</v>
      </c>
      <c r="G616" s="35">
        <v>1</v>
      </c>
      <c r="H616" s="40">
        <v>4517</v>
      </c>
      <c r="I616" s="235">
        <f>J616-K616</f>
        <v>-200</v>
      </c>
      <c r="J616" s="40">
        <v>100</v>
      </c>
      <c r="K616" s="40">
        <v>300</v>
      </c>
      <c r="L616" s="40">
        <v>300</v>
      </c>
    </row>
    <row r="617" spans="1:14" x14ac:dyDescent="0.25">
      <c r="A617" s="116" t="s">
        <v>22</v>
      </c>
      <c r="B617" s="35">
        <v>500</v>
      </c>
      <c r="C617" s="37" t="s">
        <v>83</v>
      </c>
      <c r="D617" s="37" t="s">
        <v>87</v>
      </c>
      <c r="E617" s="35">
        <v>9000090540</v>
      </c>
      <c r="F617" s="35">
        <v>850</v>
      </c>
      <c r="G617" s="35"/>
      <c r="H617" s="40">
        <f>H618</f>
        <v>15</v>
      </c>
      <c r="I617" s="235">
        <f>J617-K617</f>
        <v>30</v>
      </c>
      <c r="J617" s="40">
        <f>J618</f>
        <v>200</v>
      </c>
      <c r="K617" s="40">
        <f>K618</f>
        <v>170</v>
      </c>
      <c r="L617" s="40">
        <f>L618</f>
        <v>170</v>
      </c>
    </row>
    <row r="618" spans="1:14" x14ac:dyDescent="0.25">
      <c r="A618" s="237" t="s">
        <v>8</v>
      </c>
      <c r="B618" s="37" t="s">
        <v>63</v>
      </c>
      <c r="C618" s="37" t="s">
        <v>83</v>
      </c>
      <c r="D618" s="37" t="s">
        <v>87</v>
      </c>
      <c r="E618" s="35">
        <v>9000090540</v>
      </c>
      <c r="F618" s="35">
        <v>850</v>
      </c>
      <c r="G618" s="35">
        <v>1</v>
      </c>
      <c r="H618" s="40">
        <v>15</v>
      </c>
      <c r="I618" s="235">
        <f>J618-K618</f>
        <v>30</v>
      </c>
      <c r="J618" s="40">
        <v>200</v>
      </c>
      <c r="K618" s="40">
        <v>170</v>
      </c>
      <c r="L618" s="40">
        <v>170</v>
      </c>
      <c r="M618" s="51"/>
      <c r="N618" s="51"/>
    </row>
    <row r="619" spans="1:14" ht="44.25" customHeight="1" x14ac:dyDescent="0.25">
      <c r="A619" s="6" t="s">
        <v>498</v>
      </c>
      <c r="B619" s="37" t="s">
        <v>63</v>
      </c>
      <c r="C619" s="37" t="s">
        <v>83</v>
      </c>
      <c r="D619" s="37" t="s">
        <v>87</v>
      </c>
      <c r="E619" s="35">
        <v>6600000000</v>
      </c>
      <c r="F619" s="33"/>
      <c r="G619" s="33"/>
      <c r="H619" s="40" t="e">
        <f>H620</f>
        <v>#REF!</v>
      </c>
      <c r="I619" s="235">
        <f t="shared" si="153"/>
        <v>-2680</v>
      </c>
      <c r="J619" s="40">
        <f>J620+J624</f>
        <v>3070</v>
      </c>
      <c r="K619" s="40">
        <f t="shared" ref="K619:L619" si="158">K620+K624</f>
        <v>5750</v>
      </c>
      <c r="L619" s="40">
        <f t="shared" si="158"/>
        <v>3970</v>
      </c>
    </row>
    <row r="620" spans="1:14" ht="34.5" customHeight="1" x14ac:dyDescent="0.25">
      <c r="A620" s="216" t="s">
        <v>554</v>
      </c>
      <c r="B620" s="37" t="s">
        <v>63</v>
      </c>
      <c r="C620" s="37" t="s">
        <v>83</v>
      </c>
      <c r="D620" s="37" t="s">
        <v>87</v>
      </c>
      <c r="E620" s="35">
        <v>6600191220</v>
      </c>
      <c r="F620" s="35"/>
      <c r="G620" s="33"/>
      <c r="H620" s="40" t="e">
        <f>#REF!</f>
        <v>#REF!</v>
      </c>
      <c r="I620" s="235">
        <f t="shared" si="153"/>
        <v>1770</v>
      </c>
      <c r="J620" s="40">
        <f t="shared" ref="J620:L620" si="159">J621</f>
        <v>2270</v>
      </c>
      <c r="K620" s="40">
        <f t="shared" si="159"/>
        <v>500</v>
      </c>
      <c r="L620" s="40">
        <f t="shared" si="159"/>
        <v>1870</v>
      </c>
    </row>
    <row r="621" spans="1:14" ht="32.25" customHeight="1" x14ac:dyDescent="0.25">
      <c r="A621" s="6" t="s">
        <v>160</v>
      </c>
      <c r="B621" s="35">
        <v>500</v>
      </c>
      <c r="C621" s="37" t="s">
        <v>83</v>
      </c>
      <c r="D621" s="37" t="s">
        <v>87</v>
      </c>
      <c r="E621" s="35">
        <v>6600191220</v>
      </c>
      <c r="F621" s="35">
        <v>200</v>
      </c>
      <c r="G621" s="35"/>
      <c r="H621" s="40" t="e">
        <f>#REF!</f>
        <v>#REF!</v>
      </c>
      <c r="I621" s="235">
        <f t="shared" si="153"/>
        <v>1770</v>
      </c>
      <c r="J621" s="40">
        <f>J623</f>
        <v>2270</v>
      </c>
      <c r="K621" s="40">
        <f>K623</f>
        <v>500</v>
      </c>
      <c r="L621" s="40">
        <f>L623</f>
        <v>1870</v>
      </c>
    </row>
    <row r="622" spans="1:14" ht="33" customHeight="1" x14ac:dyDescent="0.25">
      <c r="A622" s="6" t="s">
        <v>20</v>
      </c>
      <c r="B622" s="35">
        <v>500</v>
      </c>
      <c r="C622" s="37" t="s">
        <v>83</v>
      </c>
      <c r="D622" s="37" t="s">
        <v>87</v>
      </c>
      <c r="E622" s="35">
        <v>6600191220</v>
      </c>
      <c r="F622" s="35">
        <v>240</v>
      </c>
      <c r="G622" s="35"/>
      <c r="H622" s="40"/>
      <c r="I622" s="235"/>
      <c r="J622" s="40">
        <f>J623</f>
        <v>2270</v>
      </c>
      <c r="K622" s="40">
        <f>K623</f>
        <v>500</v>
      </c>
      <c r="L622" s="40">
        <f>L623</f>
        <v>1870</v>
      </c>
    </row>
    <row r="623" spans="1:14" ht="15" customHeight="1" x14ac:dyDescent="0.25">
      <c r="A623" s="7" t="s">
        <v>8</v>
      </c>
      <c r="B623" s="37" t="s">
        <v>63</v>
      </c>
      <c r="C623" s="37" t="s">
        <v>83</v>
      </c>
      <c r="D623" s="37" t="s">
        <v>87</v>
      </c>
      <c r="E623" s="35">
        <v>6600191220</v>
      </c>
      <c r="F623" s="35">
        <v>240</v>
      </c>
      <c r="G623" s="35">
        <v>1</v>
      </c>
      <c r="H623" s="40">
        <v>15</v>
      </c>
      <c r="I623" s="235">
        <f t="shared" si="153"/>
        <v>1770</v>
      </c>
      <c r="J623" s="40">
        <v>2270</v>
      </c>
      <c r="K623" s="40">
        <v>500</v>
      </c>
      <c r="L623" s="40">
        <v>1870</v>
      </c>
      <c r="M623" s="51"/>
      <c r="N623" s="51"/>
    </row>
    <row r="624" spans="1:14" ht="30" x14ac:dyDescent="0.25">
      <c r="A624" s="305" t="s">
        <v>555</v>
      </c>
      <c r="B624" s="37" t="s">
        <v>63</v>
      </c>
      <c r="C624" s="37" t="s">
        <v>83</v>
      </c>
      <c r="D624" s="37" t="s">
        <v>87</v>
      </c>
      <c r="E624" s="35">
        <v>6600291220</v>
      </c>
      <c r="F624" s="35"/>
      <c r="G624" s="35"/>
      <c r="H624" s="40"/>
      <c r="I624" s="302"/>
      <c r="J624" s="40">
        <f>J625</f>
        <v>800</v>
      </c>
      <c r="K624" s="40">
        <f t="shared" ref="K624:L624" si="160">K625</f>
        <v>5250</v>
      </c>
      <c r="L624" s="40">
        <f t="shared" si="160"/>
        <v>2100</v>
      </c>
      <c r="M624" s="51"/>
      <c r="N624" s="51"/>
    </row>
    <row r="625" spans="1:14" ht="34.5" customHeight="1" x14ac:dyDescent="0.25">
      <c r="A625" s="6" t="s">
        <v>160</v>
      </c>
      <c r="B625" s="37" t="s">
        <v>63</v>
      </c>
      <c r="C625" s="37" t="s">
        <v>83</v>
      </c>
      <c r="D625" s="37" t="s">
        <v>87</v>
      </c>
      <c r="E625" s="35">
        <v>6600291220</v>
      </c>
      <c r="F625" s="35">
        <v>200</v>
      </c>
      <c r="G625" s="35"/>
      <c r="H625" s="40"/>
      <c r="I625" s="302"/>
      <c r="J625" s="40">
        <f>J627</f>
        <v>800</v>
      </c>
      <c r="K625" s="40">
        <f t="shared" ref="K625:L625" si="161">K627</f>
        <v>5250</v>
      </c>
      <c r="L625" s="40">
        <f t="shared" si="161"/>
        <v>2100</v>
      </c>
      <c r="M625" s="51"/>
      <c r="N625" s="51"/>
    </row>
    <row r="626" spans="1:14" ht="15" customHeight="1" x14ac:dyDescent="0.25">
      <c r="A626" s="6" t="s">
        <v>20</v>
      </c>
      <c r="B626" s="37" t="s">
        <v>63</v>
      </c>
      <c r="C626" s="37" t="s">
        <v>83</v>
      </c>
      <c r="D626" s="37" t="s">
        <v>87</v>
      </c>
      <c r="E626" s="35">
        <v>6600291220</v>
      </c>
      <c r="F626" s="35">
        <v>240</v>
      </c>
      <c r="G626" s="35"/>
      <c r="H626" s="40"/>
      <c r="I626" s="302"/>
      <c r="J626" s="40">
        <f>J627</f>
        <v>800</v>
      </c>
      <c r="K626" s="40">
        <f t="shared" ref="K626:L626" si="162">K627</f>
        <v>5250</v>
      </c>
      <c r="L626" s="40">
        <f t="shared" si="162"/>
        <v>2100</v>
      </c>
      <c r="M626" s="51"/>
      <c r="N626" s="51"/>
    </row>
    <row r="627" spans="1:14" ht="15" customHeight="1" x14ac:dyDescent="0.25">
      <c r="A627" s="7" t="s">
        <v>8</v>
      </c>
      <c r="B627" s="37" t="s">
        <v>63</v>
      </c>
      <c r="C627" s="37" t="s">
        <v>83</v>
      </c>
      <c r="D627" s="37" t="s">
        <v>87</v>
      </c>
      <c r="E627" s="35">
        <v>6600291220</v>
      </c>
      <c r="F627" s="35">
        <v>240</v>
      </c>
      <c r="G627" s="35">
        <v>1</v>
      </c>
      <c r="H627" s="40"/>
      <c r="I627" s="302"/>
      <c r="J627" s="40">
        <v>800</v>
      </c>
      <c r="K627" s="40">
        <v>5250</v>
      </c>
      <c r="L627" s="40">
        <v>2100</v>
      </c>
      <c r="M627" s="51"/>
      <c r="N627" s="51"/>
    </row>
    <row r="628" spans="1:14" ht="31.5" customHeight="1" x14ac:dyDescent="0.25">
      <c r="A628" s="6" t="s">
        <v>515</v>
      </c>
      <c r="B628" s="37" t="s">
        <v>63</v>
      </c>
      <c r="C628" s="37" t="s">
        <v>83</v>
      </c>
      <c r="D628" s="37" t="s">
        <v>87</v>
      </c>
      <c r="E628" s="35">
        <v>6700000000</v>
      </c>
      <c r="F628" s="35"/>
      <c r="G628" s="35"/>
      <c r="H628" s="40"/>
      <c r="I628" s="235"/>
      <c r="J628" s="40">
        <f>J636+J632</f>
        <v>0</v>
      </c>
      <c r="K628" s="40">
        <f>K633+K629</f>
        <v>19561.2</v>
      </c>
      <c r="L628" s="40">
        <f>L633+L629</f>
        <v>11208.2</v>
      </c>
      <c r="M628" s="51"/>
      <c r="N628" s="51"/>
    </row>
    <row r="629" spans="1:14" ht="31.5" customHeight="1" x14ac:dyDescent="0.25">
      <c r="A629" s="6" t="s">
        <v>516</v>
      </c>
      <c r="B629" s="37" t="s">
        <v>63</v>
      </c>
      <c r="C629" s="37" t="s">
        <v>83</v>
      </c>
      <c r="D629" s="37" t="s">
        <v>87</v>
      </c>
      <c r="E629" s="35">
        <v>6700191230</v>
      </c>
      <c r="F629" s="35"/>
      <c r="G629" s="35"/>
      <c r="H629" s="40"/>
      <c r="I629" s="235"/>
      <c r="J629" s="40">
        <f t="shared" ref="J629:L631" si="163">J630</f>
        <v>0</v>
      </c>
      <c r="K629" s="40">
        <f t="shared" si="163"/>
        <v>18561.2</v>
      </c>
      <c r="L629" s="40">
        <f t="shared" si="163"/>
        <v>10608.2</v>
      </c>
      <c r="M629" s="51"/>
      <c r="N629" s="51"/>
    </row>
    <row r="630" spans="1:14" ht="28.5" customHeight="1" x14ac:dyDescent="0.25">
      <c r="A630" s="6" t="s">
        <v>160</v>
      </c>
      <c r="B630" s="37" t="s">
        <v>63</v>
      </c>
      <c r="C630" s="37" t="s">
        <v>83</v>
      </c>
      <c r="D630" s="37" t="s">
        <v>87</v>
      </c>
      <c r="E630" s="35">
        <v>6700191230</v>
      </c>
      <c r="F630" s="35">
        <v>200</v>
      </c>
      <c r="G630" s="35"/>
      <c r="H630" s="40"/>
      <c r="I630" s="235"/>
      <c r="J630" s="40">
        <f t="shared" si="163"/>
        <v>0</v>
      </c>
      <c r="K630" s="40">
        <f t="shared" si="163"/>
        <v>18561.2</v>
      </c>
      <c r="L630" s="40">
        <f t="shared" si="163"/>
        <v>10608.2</v>
      </c>
      <c r="M630" s="51"/>
      <c r="N630" s="51"/>
    </row>
    <row r="631" spans="1:14" ht="32.25" customHeight="1" x14ac:dyDescent="0.25">
      <c r="A631" s="6" t="s">
        <v>20</v>
      </c>
      <c r="B631" s="37" t="s">
        <v>63</v>
      </c>
      <c r="C631" s="37" t="s">
        <v>83</v>
      </c>
      <c r="D631" s="37" t="s">
        <v>87</v>
      </c>
      <c r="E631" s="35">
        <v>6700191230</v>
      </c>
      <c r="F631" s="35">
        <v>240</v>
      </c>
      <c r="G631" s="35"/>
      <c r="H631" s="40"/>
      <c r="I631" s="235"/>
      <c r="J631" s="40">
        <f t="shared" si="163"/>
        <v>0</v>
      </c>
      <c r="K631" s="40">
        <f t="shared" si="163"/>
        <v>18561.2</v>
      </c>
      <c r="L631" s="40">
        <f t="shared" si="163"/>
        <v>10608.2</v>
      </c>
      <c r="M631" s="51"/>
      <c r="N631" s="51"/>
    </row>
    <row r="632" spans="1:14" ht="15" customHeight="1" x14ac:dyDescent="0.25">
      <c r="A632" s="7" t="s">
        <v>9</v>
      </c>
      <c r="B632" s="37" t="s">
        <v>63</v>
      </c>
      <c r="C632" s="37" t="s">
        <v>83</v>
      </c>
      <c r="D632" s="37" t="s">
        <v>87</v>
      </c>
      <c r="E632" s="35">
        <v>6700191230</v>
      </c>
      <c r="F632" s="35">
        <v>240</v>
      </c>
      <c r="G632" s="35">
        <v>2</v>
      </c>
      <c r="H632" s="40"/>
      <c r="I632" s="235"/>
      <c r="J632" s="40"/>
      <c r="K632" s="40">
        <v>18561.2</v>
      </c>
      <c r="L632" s="40">
        <v>10608.2</v>
      </c>
      <c r="M632" s="51"/>
      <c r="N632" s="51"/>
    </row>
    <row r="633" spans="1:14" ht="30" customHeight="1" x14ac:dyDescent="0.25">
      <c r="A633" s="6" t="s">
        <v>516</v>
      </c>
      <c r="B633" s="37" t="s">
        <v>63</v>
      </c>
      <c r="C633" s="37" t="s">
        <v>83</v>
      </c>
      <c r="D633" s="37" t="s">
        <v>87</v>
      </c>
      <c r="E633" s="35">
        <v>6700191230</v>
      </c>
      <c r="F633" s="35"/>
      <c r="G633" s="35"/>
      <c r="H633" s="40"/>
      <c r="I633" s="304"/>
      <c r="J633" s="40">
        <f t="shared" ref="J633:L635" si="164">J634</f>
        <v>0</v>
      </c>
      <c r="K633" s="40">
        <f t="shared" si="164"/>
        <v>1000</v>
      </c>
      <c r="L633" s="40">
        <f t="shared" si="164"/>
        <v>600</v>
      </c>
      <c r="M633" s="51"/>
      <c r="N633" s="51"/>
    </row>
    <row r="634" spans="1:14" ht="34.5" customHeight="1" x14ac:dyDescent="0.25">
      <c r="A634" s="6" t="s">
        <v>160</v>
      </c>
      <c r="B634" s="37" t="s">
        <v>63</v>
      </c>
      <c r="C634" s="37" t="s">
        <v>83</v>
      </c>
      <c r="D634" s="37" t="s">
        <v>87</v>
      </c>
      <c r="E634" s="35">
        <v>6700191230</v>
      </c>
      <c r="F634" s="35">
        <v>200</v>
      </c>
      <c r="G634" s="35"/>
      <c r="H634" s="40"/>
      <c r="I634" s="304"/>
      <c r="J634" s="40">
        <f t="shared" si="164"/>
        <v>0</v>
      </c>
      <c r="K634" s="40">
        <f t="shared" si="164"/>
        <v>1000</v>
      </c>
      <c r="L634" s="40">
        <f t="shared" si="164"/>
        <v>600</v>
      </c>
      <c r="M634" s="51"/>
      <c r="N634" s="51"/>
    </row>
    <row r="635" spans="1:14" ht="33.75" customHeight="1" x14ac:dyDescent="0.25">
      <c r="A635" s="6" t="s">
        <v>20</v>
      </c>
      <c r="B635" s="37" t="s">
        <v>63</v>
      </c>
      <c r="C635" s="37" t="s">
        <v>83</v>
      </c>
      <c r="D635" s="37" t="s">
        <v>87</v>
      </c>
      <c r="E635" s="35">
        <v>6700191230</v>
      </c>
      <c r="F635" s="35">
        <v>240</v>
      </c>
      <c r="G635" s="35"/>
      <c r="H635" s="40"/>
      <c r="I635" s="304"/>
      <c r="J635" s="40">
        <f t="shared" si="164"/>
        <v>0</v>
      </c>
      <c r="K635" s="40">
        <f t="shared" si="164"/>
        <v>1000</v>
      </c>
      <c r="L635" s="40">
        <f t="shared" si="164"/>
        <v>600</v>
      </c>
      <c r="M635" s="51"/>
      <c r="N635" s="51"/>
    </row>
    <row r="636" spans="1:14" ht="15" customHeight="1" x14ac:dyDescent="0.25">
      <c r="A636" s="7" t="s">
        <v>8</v>
      </c>
      <c r="B636" s="37" t="s">
        <v>63</v>
      </c>
      <c r="C636" s="37" t="s">
        <v>83</v>
      </c>
      <c r="D636" s="37" t="s">
        <v>87</v>
      </c>
      <c r="E636" s="35">
        <v>6700191230</v>
      </c>
      <c r="F636" s="35">
        <v>240</v>
      </c>
      <c r="G636" s="35">
        <v>1</v>
      </c>
      <c r="H636" s="40"/>
      <c r="I636" s="304"/>
      <c r="J636" s="40"/>
      <c r="K636" s="40">
        <v>1000</v>
      </c>
      <c r="L636" s="40">
        <v>600</v>
      </c>
      <c r="M636" s="51"/>
      <c r="N636" s="51"/>
    </row>
    <row r="637" spans="1:14" x14ac:dyDescent="0.25">
      <c r="A637" s="5" t="s">
        <v>88</v>
      </c>
      <c r="B637" s="93" t="s">
        <v>63</v>
      </c>
      <c r="C637" s="93" t="s">
        <v>83</v>
      </c>
      <c r="D637" s="93" t="s">
        <v>118</v>
      </c>
      <c r="E637" s="181"/>
      <c r="F637" s="181"/>
      <c r="G637" s="181"/>
      <c r="H637" s="235" t="e">
        <f>H638</f>
        <v>#REF!</v>
      </c>
      <c r="I637" s="235">
        <f t="shared" si="153"/>
        <v>3125.7961400000004</v>
      </c>
      <c r="J637" s="235">
        <f>J638+J643</f>
        <v>11405.991620000001</v>
      </c>
      <c r="K637" s="235">
        <f>K638+K643</f>
        <v>8280.1954800000003</v>
      </c>
      <c r="L637" s="235">
        <f>L638+L643</f>
        <v>13393.57922</v>
      </c>
      <c r="M637" s="25"/>
      <c r="N637" s="25"/>
    </row>
    <row r="638" spans="1:14" x14ac:dyDescent="0.25">
      <c r="A638" s="6" t="s">
        <v>16</v>
      </c>
      <c r="B638" s="37" t="s">
        <v>63</v>
      </c>
      <c r="C638" s="37" t="s">
        <v>83</v>
      </c>
      <c r="D638" s="37" t="s">
        <v>118</v>
      </c>
      <c r="E638" s="35">
        <v>9000000000</v>
      </c>
      <c r="F638" s="33"/>
      <c r="G638" s="33"/>
      <c r="H638" s="40" t="e">
        <f>H639</f>
        <v>#REF!</v>
      </c>
      <c r="I638" s="235">
        <f>J638-K638</f>
        <v>132.49613999999929</v>
      </c>
      <c r="J638" s="40">
        <f t="shared" ref="J638:L639" si="165">J639</f>
        <v>8412.6916199999996</v>
      </c>
      <c r="K638" s="40">
        <f t="shared" si="165"/>
        <v>8280.1954800000003</v>
      </c>
      <c r="L638" s="40">
        <f t="shared" si="165"/>
        <v>13393.57922</v>
      </c>
      <c r="M638" s="22"/>
      <c r="N638" s="22"/>
    </row>
    <row r="639" spans="1:14" x14ac:dyDescent="0.25">
      <c r="A639" s="6" t="s">
        <v>328</v>
      </c>
      <c r="B639" s="37" t="s">
        <v>63</v>
      </c>
      <c r="C639" s="37" t="s">
        <v>83</v>
      </c>
      <c r="D639" s="37" t="s">
        <v>118</v>
      </c>
      <c r="E639" s="35">
        <v>9000090530</v>
      </c>
      <c r="F639" s="33"/>
      <c r="G639" s="33"/>
      <c r="H639" s="40" t="e">
        <f>#REF!+H640+#REF!+#REF!</f>
        <v>#REF!</v>
      </c>
      <c r="I639" s="235">
        <f>J639-K639</f>
        <v>132.49613999999929</v>
      </c>
      <c r="J639" s="40">
        <f t="shared" si="165"/>
        <v>8412.6916199999996</v>
      </c>
      <c r="K639" s="40">
        <f t="shared" si="165"/>
        <v>8280.1954800000003</v>
      </c>
      <c r="L639" s="40">
        <f t="shared" si="165"/>
        <v>13393.57922</v>
      </c>
      <c r="M639" s="22"/>
      <c r="N639" s="22"/>
    </row>
    <row r="640" spans="1:14" ht="30" customHeight="1" x14ac:dyDescent="0.25">
      <c r="A640" s="29" t="s">
        <v>160</v>
      </c>
      <c r="B640" s="37" t="s">
        <v>63</v>
      </c>
      <c r="C640" s="37" t="s">
        <v>83</v>
      </c>
      <c r="D640" s="37" t="s">
        <v>118</v>
      </c>
      <c r="E640" s="35">
        <v>9000090530</v>
      </c>
      <c r="F640" s="35">
        <v>200</v>
      </c>
      <c r="G640" s="33"/>
      <c r="H640" s="40">
        <f t="shared" ref="H640:L641" si="166">H641</f>
        <v>4860</v>
      </c>
      <c r="I640" s="235">
        <f>J640-K640</f>
        <v>132.49613999999929</v>
      </c>
      <c r="J640" s="40">
        <f t="shared" si="166"/>
        <v>8412.6916199999996</v>
      </c>
      <c r="K640" s="40">
        <f t="shared" si="166"/>
        <v>8280.1954800000003</v>
      </c>
      <c r="L640" s="40">
        <f t="shared" si="166"/>
        <v>13393.57922</v>
      </c>
      <c r="M640" s="22"/>
      <c r="N640" s="22"/>
    </row>
    <row r="641" spans="1:14" ht="30" x14ac:dyDescent="0.25">
      <c r="A641" s="6" t="s">
        <v>20</v>
      </c>
      <c r="B641" s="37" t="s">
        <v>63</v>
      </c>
      <c r="C641" s="37" t="s">
        <v>83</v>
      </c>
      <c r="D641" s="37" t="s">
        <v>118</v>
      </c>
      <c r="E641" s="35">
        <v>9000090530</v>
      </c>
      <c r="F641" s="35">
        <v>240</v>
      </c>
      <c r="G641" s="33"/>
      <c r="H641" s="40">
        <f t="shared" si="166"/>
        <v>4860</v>
      </c>
      <c r="I641" s="235">
        <f>J641-K641</f>
        <v>132.49613999999929</v>
      </c>
      <c r="J641" s="40">
        <f t="shared" si="166"/>
        <v>8412.6916199999996</v>
      </c>
      <c r="K641" s="40">
        <f t="shared" si="166"/>
        <v>8280.1954800000003</v>
      </c>
      <c r="L641" s="40">
        <f t="shared" si="166"/>
        <v>13393.57922</v>
      </c>
      <c r="M641" s="22"/>
      <c r="N641" s="22"/>
    </row>
    <row r="642" spans="1:14" s="110" customFormat="1" x14ac:dyDescent="0.25">
      <c r="A642" s="166" t="s">
        <v>8</v>
      </c>
      <c r="B642" s="36" t="s">
        <v>63</v>
      </c>
      <c r="C642" s="36" t="s">
        <v>83</v>
      </c>
      <c r="D642" s="36" t="s">
        <v>118</v>
      </c>
      <c r="E642" s="33">
        <v>9000090530</v>
      </c>
      <c r="F642" s="33">
        <v>240</v>
      </c>
      <c r="G642" s="33">
        <v>1</v>
      </c>
      <c r="H642" s="108">
        <v>4860</v>
      </c>
      <c r="I642" s="167">
        <f>J642-K642</f>
        <v>132.49613999999929</v>
      </c>
      <c r="J642" s="108">
        <v>8412.6916199999996</v>
      </c>
      <c r="K642" s="108">
        <v>8280.1954800000003</v>
      </c>
      <c r="L642" s="108">
        <v>13393.57922</v>
      </c>
      <c r="M642" s="236"/>
      <c r="N642" s="236"/>
    </row>
    <row r="643" spans="1:14" ht="45" customHeight="1" x14ac:dyDescent="0.25">
      <c r="A643" s="29" t="s">
        <v>563</v>
      </c>
      <c r="B643" s="37" t="s">
        <v>63</v>
      </c>
      <c r="C643" s="37" t="s">
        <v>83</v>
      </c>
      <c r="D643" s="37" t="s">
        <v>118</v>
      </c>
      <c r="E643" s="35">
        <v>5900000000</v>
      </c>
      <c r="F643" s="33"/>
      <c r="G643" s="33"/>
      <c r="H643" s="40" t="e">
        <f>#REF!</f>
        <v>#REF!</v>
      </c>
      <c r="I643" s="235">
        <f t="shared" ref="I643:I688" si="167">J643-K643</f>
        <v>2993.3</v>
      </c>
      <c r="J643" s="40">
        <f>J644+J648+J652</f>
        <v>2993.3</v>
      </c>
      <c r="K643" s="40">
        <f>K644+K648+K652</f>
        <v>0</v>
      </c>
      <c r="L643" s="40">
        <f>L644+L648+L652</f>
        <v>0</v>
      </c>
    </row>
    <row r="644" spans="1:14" ht="30" hidden="1" customHeight="1" x14ac:dyDescent="0.25">
      <c r="A644" s="29" t="s">
        <v>372</v>
      </c>
      <c r="B644" s="37" t="s">
        <v>63</v>
      </c>
      <c r="C644" s="37" t="s">
        <v>83</v>
      </c>
      <c r="D644" s="37" t="s">
        <v>118</v>
      </c>
      <c r="E644" s="35">
        <v>5900191070</v>
      </c>
      <c r="F644" s="33"/>
      <c r="G644" s="33"/>
      <c r="H644" s="40">
        <f t="shared" ref="H644:L654" si="168">H645</f>
        <v>11</v>
      </c>
      <c r="I644" s="235">
        <f t="shared" si="167"/>
        <v>0</v>
      </c>
      <c r="J644" s="40">
        <f t="shared" si="168"/>
        <v>0</v>
      </c>
      <c r="K644" s="40">
        <f t="shared" si="168"/>
        <v>0</v>
      </c>
      <c r="L644" s="40">
        <f t="shared" si="168"/>
        <v>0</v>
      </c>
    </row>
    <row r="645" spans="1:14" ht="30" hidden="1" customHeight="1" x14ac:dyDescent="0.25">
      <c r="A645" s="29" t="s">
        <v>160</v>
      </c>
      <c r="B645" s="37" t="s">
        <v>63</v>
      </c>
      <c r="C645" s="37" t="s">
        <v>83</v>
      </c>
      <c r="D645" s="37" t="s">
        <v>118</v>
      </c>
      <c r="E645" s="35">
        <v>5900191070</v>
      </c>
      <c r="F645" s="35">
        <v>200</v>
      </c>
      <c r="G645" s="33"/>
      <c r="H645" s="40">
        <f t="shared" si="168"/>
        <v>11</v>
      </c>
      <c r="I645" s="235">
        <f t="shared" si="167"/>
        <v>0</v>
      </c>
      <c r="J645" s="40">
        <f t="shared" si="168"/>
        <v>0</v>
      </c>
      <c r="K645" s="40">
        <f t="shared" si="168"/>
        <v>0</v>
      </c>
      <c r="L645" s="40">
        <f t="shared" si="168"/>
        <v>0</v>
      </c>
    </row>
    <row r="646" spans="1:14" ht="30" hidden="1" customHeight="1" x14ac:dyDescent="0.25">
      <c r="A646" s="6" t="s">
        <v>20</v>
      </c>
      <c r="B646" s="37" t="s">
        <v>63</v>
      </c>
      <c r="C646" s="37" t="s">
        <v>83</v>
      </c>
      <c r="D646" s="37" t="s">
        <v>118</v>
      </c>
      <c r="E646" s="35">
        <v>5900191070</v>
      </c>
      <c r="F646" s="35">
        <v>240</v>
      </c>
      <c r="G646" s="33"/>
      <c r="H646" s="40">
        <f t="shared" si="168"/>
        <v>11</v>
      </c>
      <c r="I646" s="235">
        <f t="shared" si="167"/>
        <v>0</v>
      </c>
      <c r="J646" s="40">
        <f t="shared" si="168"/>
        <v>0</v>
      </c>
      <c r="K646" s="40">
        <f t="shared" si="168"/>
        <v>0</v>
      </c>
      <c r="L646" s="40">
        <f t="shared" si="168"/>
        <v>0</v>
      </c>
    </row>
    <row r="647" spans="1:14" ht="15" hidden="1" customHeight="1" x14ac:dyDescent="0.25">
      <c r="A647" s="7" t="s">
        <v>8</v>
      </c>
      <c r="B647" s="37" t="s">
        <v>63</v>
      </c>
      <c r="C647" s="37" t="s">
        <v>83</v>
      </c>
      <c r="D647" s="37" t="s">
        <v>118</v>
      </c>
      <c r="E647" s="35">
        <v>5900191070</v>
      </c>
      <c r="F647" s="35">
        <v>240</v>
      </c>
      <c r="G647" s="35">
        <v>1</v>
      </c>
      <c r="H647" s="40">
        <v>11</v>
      </c>
      <c r="I647" s="235">
        <f t="shared" si="167"/>
        <v>0</v>
      </c>
      <c r="J647" s="40"/>
      <c r="K647" s="40"/>
      <c r="L647" s="40"/>
    </row>
    <row r="648" spans="1:14" ht="46.5" customHeight="1" x14ac:dyDescent="0.25">
      <c r="A648" s="29" t="s">
        <v>373</v>
      </c>
      <c r="B648" s="37" t="s">
        <v>63</v>
      </c>
      <c r="C648" s="37" t="s">
        <v>83</v>
      </c>
      <c r="D648" s="37" t="s">
        <v>118</v>
      </c>
      <c r="E648" s="35">
        <v>5900291070</v>
      </c>
      <c r="F648" s="33"/>
      <c r="G648" s="33"/>
      <c r="H648" s="40">
        <f t="shared" si="168"/>
        <v>11</v>
      </c>
      <c r="I648" s="235">
        <f t="shared" si="167"/>
        <v>2693.3</v>
      </c>
      <c r="J648" s="40">
        <f t="shared" si="168"/>
        <v>2693.3</v>
      </c>
      <c r="K648" s="40">
        <f t="shared" si="168"/>
        <v>0</v>
      </c>
      <c r="L648" s="40">
        <f t="shared" si="168"/>
        <v>0</v>
      </c>
    </row>
    <row r="649" spans="1:14" ht="30" customHeight="1" x14ac:dyDescent="0.25">
      <c r="A649" s="29" t="s">
        <v>160</v>
      </c>
      <c r="B649" s="37" t="s">
        <v>63</v>
      </c>
      <c r="C649" s="37" t="s">
        <v>83</v>
      </c>
      <c r="D649" s="37" t="s">
        <v>118</v>
      </c>
      <c r="E649" s="35">
        <v>5900291070</v>
      </c>
      <c r="F649" s="35">
        <v>200</v>
      </c>
      <c r="G649" s="33"/>
      <c r="H649" s="40">
        <f t="shared" si="168"/>
        <v>11</v>
      </c>
      <c r="I649" s="235">
        <f t="shared" si="167"/>
        <v>2693.3</v>
      </c>
      <c r="J649" s="40">
        <f t="shared" si="168"/>
        <v>2693.3</v>
      </c>
      <c r="K649" s="40">
        <f t="shared" si="168"/>
        <v>0</v>
      </c>
      <c r="L649" s="40">
        <f t="shared" si="168"/>
        <v>0</v>
      </c>
    </row>
    <row r="650" spans="1:14" ht="30" customHeight="1" x14ac:dyDescent="0.25">
      <c r="A650" s="6" t="s">
        <v>20</v>
      </c>
      <c r="B650" s="37" t="s">
        <v>63</v>
      </c>
      <c r="C650" s="37" t="s">
        <v>83</v>
      </c>
      <c r="D650" s="37" t="s">
        <v>118</v>
      </c>
      <c r="E650" s="35">
        <v>5900291070</v>
      </c>
      <c r="F650" s="35">
        <v>240</v>
      </c>
      <c r="G650" s="33"/>
      <c r="H650" s="40">
        <f t="shared" si="168"/>
        <v>11</v>
      </c>
      <c r="I650" s="235">
        <f t="shared" si="167"/>
        <v>2693.3</v>
      </c>
      <c r="J650" s="40">
        <f t="shared" si="168"/>
        <v>2693.3</v>
      </c>
      <c r="K650" s="40">
        <f t="shared" si="168"/>
        <v>0</v>
      </c>
      <c r="L650" s="40">
        <f t="shared" si="168"/>
        <v>0</v>
      </c>
    </row>
    <row r="651" spans="1:14" ht="15" customHeight="1" x14ac:dyDescent="0.25">
      <c r="A651" s="7" t="s">
        <v>8</v>
      </c>
      <c r="B651" s="37" t="s">
        <v>63</v>
      </c>
      <c r="C651" s="37" t="s">
        <v>83</v>
      </c>
      <c r="D651" s="37" t="s">
        <v>118</v>
      </c>
      <c r="E651" s="35">
        <v>5900291070</v>
      </c>
      <c r="F651" s="35">
        <v>240</v>
      </c>
      <c r="G651" s="35">
        <v>1</v>
      </c>
      <c r="H651" s="40">
        <v>11</v>
      </c>
      <c r="I651" s="235">
        <f t="shared" si="167"/>
        <v>2693.3</v>
      </c>
      <c r="J651" s="40">
        <v>2693.3</v>
      </c>
      <c r="K651" s="40">
        <v>0</v>
      </c>
      <c r="L651" s="40">
        <v>0</v>
      </c>
    </row>
    <row r="652" spans="1:14" ht="30" customHeight="1" x14ac:dyDescent="0.25">
      <c r="A652" s="29" t="s">
        <v>374</v>
      </c>
      <c r="B652" s="37" t="s">
        <v>63</v>
      </c>
      <c r="C652" s="37" t="s">
        <v>83</v>
      </c>
      <c r="D652" s="37" t="s">
        <v>118</v>
      </c>
      <c r="E652" s="35">
        <v>5900391070</v>
      </c>
      <c r="F652" s="33"/>
      <c r="G652" s="33"/>
      <c r="H652" s="40">
        <f t="shared" si="168"/>
        <v>11</v>
      </c>
      <c r="I652" s="235">
        <f t="shared" si="167"/>
        <v>300</v>
      </c>
      <c r="J652" s="40">
        <f t="shared" si="168"/>
        <v>300</v>
      </c>
      <c r="K652" s="40">
        <f t="shared" si="168"/>
        <v>0</v>
      </c>
      <c r="L652" s="40">
        <f t="shared" si="168"/>
        <v>0</v>
      </c>
    </row>
    <row r="653" spans="1:14" ht="30" customHeight="1" x14ac:dyDescent="0.25">
      <c r="A653" s="29" t="s">
        <v>160</v>
      </c>
      <c r="B653" s="37" t="s">
        <v>63</v>
      </c>
      <c r="C653" s="37" t="s">
        <v>83</v>
      </c>
      <c r="D653" s="37" t="s">
        <v>118</v>
      </c>
      <c r="E653" s="35">
        <v>5900391070</v>
      </c>
      <c r="F653" s="35">
        <v>200</v>
      </c>
      <c r="G653" s="33"/>
      <c r="H653" s="40">
        <f t="shared" si="168"/>
        <v>11</v>
      </c>
      <c r="I653" s="235">
        <f t="shared" si="167"/>
        <v>300</v>
      </c>
      <c r="J653" s="40">
        <f t="shared" si="168"/>
        <v>300</v>
      </c>
      <c r="K653" s="40">
        <f t="shared" si="168"/>
        <v>0</v>
      </c>
      <c r="L653" s="40">
        <f t="shared" si="168"/>
        <v>0</v>
      </c>
    </row>
    <row r="654" spans="1:14" ht="30" customHeight="1" x14ac:dyDescent="0.25">
      <c r="A654" s="6" t="s">
        <v>20</v>
      </c>
      <c r="B654" s="37" t="s">
        <v>63</v>
      </c>
      <c r="C654" s="37" t="s">
        <v>83</v>
      </c>
      <c r="D654" s="37" t="s">
        <v>118</v>
      </c>
      <c r="E654" s="35">
        <v>5900391070</v>
      </c>
      <c r="F654" s="35">
        <v>240</v>
      </c>
      <c r="G654" s="33"/>
      <c r="H654" s="40">
        <f t="shared" si="168"/>
        <v>11</v>
      </c>
      <c r="I654" s="235">
        <f t="shared" si="167"/>
        <v>300</v>
      </c>
      <c r="J654" s="40">
        <f t="shared" si="168"/>
        <v>300</v>
      </c>
      <c r="K654" s="40">
        <f t="shared" si="168"/>
        <v>0</v>
      </c>
      <c r="L654" s="40">
        <f t="shared" si="168"/>
        <v>0</v>
      </c>
    </row>
    <row r="655" spans="1:14" ht="15.75" customHeight="1" x14ac:dyDescent="0.25">
      <c r="A655" s="7" t="s">
        <v>8</v>
      </c>
      <c r="B655" s="37" t="s">
        <v>63</v>
      </c>
      <c r="C655" s="37" t="s">
        <v>83</v>
      </c>
      <c r="D655" s="37" t="s">
        <v>118</v>
      </c>
      <c r="E655" s="35">
        <v>5900391070</v>
      </c>
      <c r="F655" s="35">
        <v>240</v>
      </c>
      <c r="G655" s="35">
        <v>1</v>
      </c>
      <c r="H655" s="40">
        <v>11</v>
      </c>
      <c r="I655" s="235">
        <f t="shared" si="167"/>
        <v>300</v>
      </c>
      <c r="J655" s="40">
        <v>300</v>
      </c>
      <c r="K655" s="40">
        <v>0</v>
      </c>
      <c r="L655" s="40">
        <v>0</v>
      </c>
    </row>
    <row r="656" spans="1:14" x14ac:dyDescent="0.25">
      <c r="A656" s="5" t="s">
        <v>42</v>
      </c>
      <c r="B656" s="93" t="s">
        <v>63</v>
      </c>
      <c r="C656" s="93" t="s">
        <v>43</v>
      </c>
      <c r="D656" s="36"/>
      <c r="E656" s="33"/>
      <c r="F656" s="33"/>
      <c r="G656" s="33"/>
      <c r="H656" s="235" t="e">
        <f>H666+H682+H746+H770</f>
        <v>#REF!</v>
      </c>
      <c r="I656" s="235">
        <f t="shared" si="167"/>
        <v>20</v>
      </c>
      <c r="J656" s="235">
        <f t="shared" ref="J656:L657" si="169">J657</f>
        <v>8020</v>
      </c>
      <c r="K656" s="235">
        <f t="shared" si="169"/>
        <v>8000</v>
      </c>
      <c r="L656" s="235">
        <f t="shared" si="169"/>
        <v>8000</v>
      </c>
    </row>
    <row r="657" spans="1:14" x14ac:dyDescent="0.25">
      <c r="A657" s="5" t="s">
        <v>224</v>
      </c>
      <c r="B657" s="93" t="s">
        <v>63</v>
      </c>
      <c r="C657" s="93" t="s">
        <v>43</v>
      </c>
      <c r="D657" s="93" t="s">
        <v>225</v>
      </c>
      <c r="E657" s="181"/>
      <c r="F657" s="181"/>
      <c r="G657" s="181"/>
      <c r="H657" s="235" t="e">
        <f>#REF!+#REF!+#REF!</f>
        <v>#REF!</v>
      </c>
      <c r="I657" s="235">
        <f t="shared" si="167"/>
        <v>20</v>
      </c>
      <c r="J657" s="235">
        <f t="shared" si="169"/>
        <v>8020</v>
      </c>
      <c r="K657" s="235">
        <f t="shared" si="169"/>
        <v>8000</v>
      </c>
      <c r="L657" s="235">
        <f t="shared" si="169"/>
        <v>8000</v>
      </c>
    </row>
    <row r="658" spans="1:14" ht="19.5" customHeight="1" x14ac:dyDescent="0.25">
      <c r="A658" s="23" t="s">
        <v>16</v>
      </c>
      <c r="B658" s="35">
        <v>500</v>
      </c>
      <c r="C658" s="37" t="s">
        <v>43</v>
      </c>
      <c r="D658" s="37" t="s">
        <v>225</v>
      </c>
      <c r="E658" s="246">
        <v>9000000000</v>
      </c>
      <c r="F658" s="35"/>
      <c r="G658" s="35"/>
      <c r="H658" s="40">
        <f>H660</f>
        <v>4517</v>
      </c>
      <c r="I658" s="235">
        <f t="shared" si="167"/>
        <v>20</v>
      </c>
      <c r="J658" s="40">
        <f>J660+J663</f>
        <v>8020</v>
      </c>
      <c r="K658" s="40">
        <f>K660</f>
        <v>8000</v>
      </c>
      <c r="L658" s="40">
        <f>L660</f>
        <v>8000</v>
      </c>
    </row>
    <row r="659" spans="1:14" ht="45" customHeight="1" x14ac:dyDescent="0.25">
      <c r="A659" s="23" t="s">
        <v>538</v>
      </c>
      <c r="B659" s="35">
        <v>500</v>
      </c>
      <c r="C659" s="37" t="s">
        <v>43</v>
      </c>
      <c r="D659" s="37" t="s">
        <v>225</v>
      </c>
      <c r="E659" s="246">
        <v>9000090730</v>
      </c>
      <c r="F659" s="35"/>
      <c r="G659" s="35"/>
      <c r="H659" s="40"/>
      <c r="I659" s="235"/>
      <c r="J659" s="40">
        <f>J660</f>
        <v>8000</v>
      </c>
      <c r="K659" s="40">
        <f>K660</f>
        <v>8000</v>
      </c>
      <c r="L659" s="40">
        <f>L660</f>
        <v>8000</v>
      </c>
    </row>
    <row r="660" spans="1:14" ht="30" x14ac:dyDescent="0.25">
      <c r="A660" s="6" t="s">
        <v>46</v>
      </c>
      <c r="B660" s="35">
        <v>500</v>
      </c>
      <c r="C660" s="37" t="s">
        <v>43</v>
      </c>
      <c r="D660" s="37" t="s">
        <v>225</v>
      </c>
      <c r="E660" s="246">
        <v>9000090730</v>
      </c>
      <c r="F660" s="35">
        <v>600</v>
      </c>
      <c r="G660" s="35"/>
      <c r="H660" s="40">
        <f t="shared" ref="H660:L661" si="170">H661</f>
        <v>4517</v>
      </c>
      <c r="I660" s="235">
        <f t="shared" si="167"/>
        <v>0</v>
      </c>
      <c r="J660" s="40">
        <f t="shared" si="170"/>
        <v>8000</v>
      </c>
      <c r="K660" s="40">
        <f t="shared" si="170"/>
        <v>8000</v>
      </c>
      <c r="L660" s="40">
        <f t="shared" si="170"/>
        <v>8000</v>
      </c>
    </row>
    <row r="661" spans="1:14" x14ac:dyDescent="0.25">
      <c r="A661" s="6" t="s">
        <v>47</v>
      </c>
      <c r="B661" s="35">
        <v>500</v>
      </c>
      <c r="C661" s="37" t="s">
        <v>43</v>
      </c>
      <c r="D661" s="37" t="s">
        <v>225</v>
      </c>
      <c r="E661" s="246">
        <v>9000090730</v>
      </c>
      <c r="F661" s="35">
        <v>610</v>
      </c>
      <c r="G661" s="35"/>
      <c r="H661" s="40">
        <f t="shared" si="170"/>
        <v>4517</v>
      </c>
      <c r="I661" s="235">
        <f t="shared" si="167"/>
        <v>0</v>
      </c>
      <c r="J661" s="40">
        <f t="shared" si="170"/>
        <v>8000</v>
      </c>
      <c r="K661" s="40">
        <f t="shared" si="170"/>
        <v>8000</v>
      </c>
      <c r="L661" s="40">
        <f t="shared" si="170"/>
        <v>8000</v>
      </c>
    </row>
    <row r="662" spans="1:14" x14ac:dyDescent="0.25">
      <c r="A662" s="7" t="s">
        <v>8</v>
      </c>
      <c r="B662" s="35">
        <v>500</v>
      </c>
      <c r="C662" s="37" t="s">
        <v>43</v>
      </c>
      <c r="D662" s="37" t="s">
        <v>225</v>
      </c>
      <c r="E662" s="246">
        <v>9000090730</v>
      </c>
      <c r="F662" s="35">
        <v>610</v>
      </c>
      <c r="G662" s="35">
        <v>1</v>
      </c>
      <c r="H662" s="40">
        <v>4517</v>
      </c>
      <c r="I662" s="235">
        <f t="shared" si="167"/>
        <v>0</v>
      </c>
      <c r="J662" s="40">
        <v>8000</v>
      </c>
      <c r="K662" s="40">
        <v>8000</v>
      </c>
      <c r="L662" s="40">
        <v>8000</v>
      </c>
      <c r="M662" s="43"/>
      <c r="N662" s="43"/>
    </row>
    <row r="663" spans="1:14" ht="60" customHeight="1" x14ac:dyDescent="0.25">
      <c r="A663" s="67" t="s">
        <v>506</v>
      </c>
      <c r="B663" s="37" t="s">
        <v>63</v>
      </c>
      <c r="C663" s="37" t="s">
        <v>43</v>
      </c>
      <c r="D663" s="37" t="s">
        <v>225</v>
      </c>
      <c r="E663" s="32">
        <v>9000171970</v>
      </c>
      <c r="F663" s="35"/>
      <c r="G663" s="35"/>
      <c r="H663" s="40"/>
      <c r="I663" s="311">
        <f t="shared" si="167"/>
        <v>20</v>
      </c>
      <c r="J663" s="40">
        <f t="shared" ref="J663:L664" si="171">J664</f>
        <v>20</v>
      </c>
      <c r="K663" s="40">
        <f>K665</f>
        <v>0</v>
      </c>
      <c r="L663" s="40">
        <f>L665</f>
        <v>0</v>
      </c>
    </row>
    <row r="664" spans="1:14" ht="15" customHeight="1" x14ac:dyDescent="0.25">
      <c r="A664" s="6" t="s">
        <v>47</v>
      </c>
      <c r="B664" s="35">
        <v>500</v>
      </c>
      <c r="C664" s="37" t="s">
        <v>43</v>
      </c>
      <c r="D664" s="37" t="s">
        <v>225</v>
      </c>
      <c r="E664" s="32">
        <v>9000171970</v>
      </c>
      <c r="F664" s="35">
        <v>610</v>
      </c>
      <c r="G664" s="33"/>
      <c r="H664" s="40">
        <f>H665</f>
        <v>14279.9</v>
      </c>
      <c r="I664" s="311">
        <f t="shared" si="167"/>
        <v>20</v>
      </c>
      <c r="J664" s="40">
        <f t="shared" si="171"/>
        <v>20</v>
      </c>
      <c r="K664" s="40">
        <f t="shared" si="171"/>
        <v>0</v>
      </c>
      <c r="L664" s="40">
        <f t="shared" si="171"/>
        <v>0</v>
      </c>
    </row>
    <row r="665" spans="1:14" ht="15" customHeight="1" x14ac:dyDescent="0.25">
      <c r="A665" s="7" t="s">
        <v>9</v>
      </c>
      <c r="B665" s="37" t="s">
        <v>63</v>
      </c>
      <c r="C665" s="37" t="s">
        <v>43</v>
      </c>
      <c r="D665" s="37" t="s">
        <v>225</v>
      </c>
      <c r="E665" s="32">
        <v>9000171970</v>
      </c>
      <c r="F665" s="35">
        <v>610</v>
      </c>
      <c r="G665" s="35">
        <v>2</v>
      </c>
      <c r="H665" s="40">
        <v>14279.9</v>
      </c>
      <c r="I665" s="311">
        <f t="shared" si="167"/>
        <v>20</v>
      </c>
      <c r="J665" s="40">
        <v>20</v>
      </c>
      <c r="K665" s="40"/>
      <c r="L665" s="40"/>
    </row>
    <row r="666" spans="1:14" x14ac:dyDescent="0.25">
      <c r="A666" s="5" t="s">
        <v>97</v>
      </c>
      <c r="B666" s="93" t="s">
        <v>63</v>
      </c>
      <c r="C666" s="93" t="s">
        <v>98</v>
      </c>
      <c r="D666" s="36"/>
      <c r="E666" s="33"/>
      <c r="F666" s="33"/>
      <c r="G666" s="33"/>
      <c r="H666" s="235" t="e">
        <f>H667+H764</f>
        <v>#REF!</v>
      </c>
      <c r="I666" s="235">
        <f t="shared" si="167"/>
        <v>2370.0975299999991</v>
      </c>
      <c r="J666" s="235">
        <f>J667</f>
        <v>14874.097529999999</v>
      </c>
      <c r="K666" s="235">
        <f>K667</f>
        <v>12504</v>
      </c>
      <c r="L666" s="235">
        <f>L667</f>
        <v>12504</v>
      </c>
    </row>
    <row r="667" spans="1:14" x14ac:dyDescent="0.25">
      <c r="A667" s="5" t="s">
        <v>99</v>
      </c>
      <c r="B667" s="93" t="s">
        <v>63</v>
      </c>
      <c r="C667" s="93" t="s">
        <v>98</v>
      </c>
      <c r="D667" s="93" t="s">
        <v>100</v>
      </c>
      <c r="E667" s="181"/>
      <c r="F667" s="181"/>
      <c r="G667" s="181"/>
      <c r="H667" s="235" t="e">
        <f>H668+#REF!+H708+#REF!+#REF!</f>
        <v>#REF!</v>
      </c>
      <c r="I667" s="235">
        <f t="shared" si="167"/>
        <v>2370.0975299999991</v>
      </c>
      <c r="J667" s="235">
        <f>J668+J697+J708+J759</f>
        <v>14874.097529999999</v>
      </c>
      <c r="K667" s="235">
        <f>K668+K697+K708+K759</f>
        <v>12504</v>
      </c>
      <c r="L667" s="235">
        <f>L668+L697+L708+L759</f>
        <v>12504</v>
      </c>
    </row>
    <row r="668" spans="1:14" x14ac:dyDescent="0.25">
      <c r="A668" s="6" t="s">
        <v>16</v>
      </c>
      <c r="B668" s="37" t="s">
        <v>63</v>
      </c>
      <c r="C668" s="37" t="s">
        <v>98</v>
      </c>
      <c r="D668" s="37" t="s">
        <v>100</v>
      </c>
      <c r="E668" s="35">
        <v>9000000000</v>
      </c>
      <c r="F668" s="33"/>
      <c r="G668" s="33"/>
      <c r="H668" s="40" t="e">
        <f>H669+#REF!+H677</f>
        <v>#REF!</v>
      </c>
      <c r="I668" s="235">
        <f t="shared" si="167"/>
        <v>2045</v>
      </c>
      <c r="J668" s="40">
        <f>J669+J677+J673+J681+J685+J692+J696</f>
        <v>14545</v>
      </c>
      <c r="K668" s="40">
        <f>K669+K677+K673+K681+K685+K692+K696</f>
        <v>12500</v>
      </c>
      <c r="L668" s="40">
        <f>L669+L677+L673+L681+L685+L692+L696</f>
        <v>12500</v>
      </c>
    </row>
    <row r="669" spans="1:14" ht="30" x14ac:dyDescent="0.25">
      <c r="A669" s="6" t="s">
        <v>329</v>
      </c>
      <c r="B669" s="37" t="s">
        <v>63</v>
      </c>
      <c r="C669" s="37" t="s">
        <v>98</v>
      </c>
      <c r="D669" s="37" t="s">
        <v>100</v>
      </c>
      <c r="E669" s="35">
        <v>9000090810</v>
      </c>
      <c r="F669" s="33"/>
      <c r="G669" s="33"/>
      <c r="H669" s="40">
        <f t="shared" ref="H669:L671" si="172">H670</f>
        <v>898</v>
      </c>
      <c r="I669" s="235">
        <f t="shared" si="167"/>
        <v>0</v>
      </c>
      <c r="J669" s="40">
        <f t="shared" si="172"/>
        <v>4500</v>
      </c>
      <c r="K669" s="40">
        <f t="shared" si="172"/>
        <v>4500</v>
      </c>
      <c r="L669" s="40">
        <f t="shared" si="172"/>
        <v>4500</v>
      </c>
    </row>
    <row r="670" spans="1:14" ht="30" x14ac:dyDescent="0.25">
      <c r="A670" s="6" t="s">
        <v>46</v>
      </c>
      <c r="B670" s="37" t="s">
        <v>63</v>
      </c>
      <c r="C670" s="37" t="s">
        <v>98</v>
      </c>
      <c r="D670" s="37" t="s">
        <v>100</v>
      </c>
      <c r="E670" s="35">
        <v>9000090810</v>
      </c>
      <c r="F670" s="35">
        <v>600</v>
      </c>
      <c r="G670" s="33"/>
      <c r="H670" s="40">
        <f t="shared" si="172"/>
        <v>898</v>
      </c>
      <c r="I670" s="235">
        <f t="shared" si="167"/>
        <v>0</v>
      </c>
      <c r="J670" s="40">
        <f t="shared" si="172"/>
        <v>4500</v>
      </c>
      <c r="K670" s="40">
        <f t="shared" si="172"/>
        <v>4500</v>
      </c>
      <c r="L670" s="40">
        <f t="shared" si="172"/>
        <v>4500</v>
      </c>
    </row>
    <row r="671" spans="1:14" x14ac:dyDescent="0.25">
      <c r="A671" s="6" t="s">
        <v>47</v>
      </c>
      <c r="B671" s="37" t="s">
        <v>63</v>
      </c>
      <c r="C671" s="37" t="s">
        <v>98</v>
      </c>
      <c r="D671" s="37" t="s">
        <v>100</v>
      </c>
      <c r="E671" s="35">
        <v>9000090810</v>
      </c>
      <c r="F671" s="35">
        <v>610</v>
      </c>
      <c r="G671" s="33"/>
      <c r="H671" s="40">
        <f t="shared" si="172"/>
        <v>898</v>
      </c>
      <c r="I671" s="235">
        <f t="shared" si="167"/>
        <v>0</v>
      </c>
      <c r="J671" s="40">
        <f t="shared" si="172"/>
        <v>4500</v>
      </c>
      <c r="K671" s="40">
        <f t="shared" si="172"/>
        <v>4500</v>
      </c>
      <c r="L671" s="40">
        <f t="shared" si="172"/>
        <v>4500</v>
      </c>
    </row>
    <row r="672" spans="1:14" x14ac:dyDescent="0.25">
      <c r="A672" s="7" t="s">
        <v>8</v>
      </c>
      <c r="B672" s="37" t="s">
        <v>63</v>
      </c>
      <c r="C672" s="37" t="s">
        <v>98</v>
      </c>
      <c r="D672" s="37" t="s">
        <v>100</v>
      </c>
      <c r="E672" s="35">
        <v>9000090810</v>
      </c>
      <c r="F672" s="35">
        <v>610</v>
      </c>
      <c r="G672" s="35">
        <v>1</v>
      </c>
      <c r="H672" s="40">
        <v>898</v>
      </c>
      <c r="I672" s="235">
        <f t="shared" si="167"/>
        <v>0</v>
      </c>
      <c r="J672" s="40">
        <v>4500</v>
      </c>
      <c r="K672" s="40">
        <v>4500</v>
      </c>
      <c r="L672" s="40">
        <v>4500</v>
      </c>
    </row>
    <row r="673" spans="1:14" ht="33" customHeight="1" x14ac:dyDescent="0.25">
      <c r="A673" s="6" t="s">
        <v>329</v>
      </c>
      <c r="B673" s="37" t="s">
        <v>63</v>
      </c>
      <c r="C673" s="37" t="s">
        <v>98</v>
      </c>
      <c r="D673" s="37" t="s">
        <v>100</v>
      </c>
      <c r="E673" s="35">
        <v>9000090820</v>
      </c>
      <c r="F673" s="33"/>
      <c r="G673" s="33"/>
      <c r="H673" s="39">
        <f t="shared" ref="H673:L675" si="173">H674</f>
        <v>2067.1</v>
      </c>
      <c r="I673" s="235">
        <f t="shared" si="167"/>
        <v>1805</v>
      </c>
      <c r="J673" s="40">
        <f t="shared" si="173"/>
        <v>1805</v>
      </c>
      <c r="K673" s="40">
        <f t="shared" si="173"/>
        <v>0</v>
      </c>
      <c r="L673" s="40">
        <f t="shared" si="173"/>
        <v>0</v>
      </c>
    </row>
    <row r="674" spans="1:14" ht="30" x14ac:dyDescent="0.25">
      <c r="A674" s="6" t="s">
        <v>46</v>
      </c>
      <c r="B674" s="37" t="s">
        <v>63</v>
      </c>
      <c r="C674" s="37" t="s">
        <v>98</v>
      </c>
      <c r="D674" s="37" t="s">
        <v>100</v>
      </c>
      <c r="E674" s="35">
        <v>9000090820</v>
      </c>
      <c r="F674" s="35">
        <v>600</v>
      </c>
      <c r="G674" s="33"/>
      <c r="H674" s="39">
        <f t="shared" si="173"/>
        <v>2067.1</v>
      </c>
      <c r="I674" s="235">
        <f t="shared" si="167"/>
        <v>1805</v>
      </c>
      <c r="J674" s="40">
        <f t="shared" si="173"/>
        <v>1805</v>
      </c>
      <c r="K674" s="40">
        <f t="shared" si="173"/>
        <v>0</v>
      </c>
      <c r="L674" s="40">
        <f t="shared" si="173"/>
        <v>0</v>
      </c>
    </row>
    <row r="675" spans="1:14" x14ac:dyDescent="0.25">
      <c r="A675" s="6" t="s">
        <v>47</v>
      </c>
      <c r="B675" s="37" t="s">
        <v>63</v>
      </c>
      <c r="C675" s="37" t="s">
        <v>98</v>
      </c>
      <c r="D675" s="37" t="s">
        <v>100</v>
      </c>
      <c r="E675" s="35">
        <v>9000090820</v>
      </c>
      <c r="F675" s="35">
        <v>610</v>
      </c>
      <c r="G675" s="33"/>
      <c r="H675" s="39">
        <f t="shared" si="173"/>
        <v>2067.1</v>
      </c>
      <c r="I675" s="235">
        <f t="shared" si="167"/>
        <v>1805</v>
      </c>
      <c r="J675" s="40">
        <f t="shared" si="173"/>
        <v>1805</v>
      </c>
      <c r="K675" s="40">
        <f t="shared" si="173"/>
        <v>0</v>
      </c>
      <c r="L675" s="40">
        <f t="shared" si="173"/>
        <v>0</v>
      </c>
    </row>
    <row r="676" spans="1:14" x14ac:dyDescent="0.25">
      <c r="A676" s="7" t="s">
        <v>9</v>
      </c>
      <c r="B676" s="37" t="s">
        <v>63</v>
      </c>
      <c r="C676" s="37" t="s">
        <v>98</v>
      </c>
      <c r="D676" s="37" t="s">
        <v>100</v>
      </c>
      <c r="E676" s="35">
        <v>9000090820</v>
      </c>
      <c r="F676" s="35">
        <v>610</v>
      </c>
      <c r="G676" s="35">
        <v>2</v>
      </c>
      <c r="H676" s="39">
        <v>2067.1</v>
      </c>
      <c r="I676" s="235">
        <f t="shared" si="167"/>
        <v>1805</v>
      </c>
      <c r="J676" s="40">
        <v>1805</v>
      </c>
      <c r="K676" s="40"/>
      <c r="L676" s="40"/>
    </row>
    <row r="677" spans="1:14" x14ac:dyDescent="0.25">
      <c r="A677" s="6" t="s">
        <v>330</v>
      </c>
      <c r="B677" s="37" t="s">
        <v>63</v>
      </c>
      <c r="C677" s="37" t="s">
        <v>98</v>
      </c>
      <c r="D677" s="37" t="s">
        <v>100</v>
      </c>
      <c r="E677" s="35">
        <v>9000090830</v>
      </c>
      <c r="F677" s="33"/>
      <c r="G677" s="33"/>
      <c r="H677" s="40">
        <f t="shared" ref="H677:L678" si="174">H678</f>
        <v>4523.6000000000004</v>
      </c>
      <c r="I677" s="235">
        <f t="shared" si="167"/>
        <v>0</v>
      </c>
      <c r="J677" s="40">
        <f t="shared" si="174"/>
        <v>8000</v>
      </c>
      <c r="K677" s="40">
        <f t="shared" si="174"/>
        <v>8000</v>
      </c>
      <c r="L677" s="40">
        <f t="shared" si="174"/>
        <v>8000</v>
      </c>
    </row>
    <row r="678" spans="1:14" ht="30" x14ac:dyDescent="0.25">
      <c r="A678" s="6" t="s">
        <v>46</v>
      </c>
      <c r="B678" s="37" t="s">
        <v>63</v>
      </c>
      <c r="C678" s="37" t="s">
        <v>98</v>
      </c>
      <c r="D678" s="37" t="s">
        <v>100</v>
      </c>
      <c r="E678" s="35">
        <v>9000090830</v>
      </c>
      <c r="F678" s="35">
        <v>600</v>
      </c>
      <c r="G678" s="33"/>
      <c r="H678" s="40">
        <f t="shared" si="174"/>
        <v>4523.6000000000004</v>
      </c>
      <c r="I678" s="235">
        <f t="shared" si="167"/>
        <v>0</v>
      </c>
      <c r="J678" s="40">
        <f t="shared" si="174"/>
        <v>8000</v>
      </c>
      <c r="K678" s="40">
        <f t="shared" si="174"/>
        <v>8000</v>
      </c>
      <c r="L678" s="40">
        <f t="shared" si="174"/>
        <v>8000</v>
      </c>
    </row>
    <row r="679" spans="1:14" x14ac:dyDescent="0.25">
      <c r="A679" s="6" t="s">
        <v>47</v>
      </c>
      <c r="B679" s="37" t="s">
        <v>63</v>
      </c>
      <c r="C679" s="37" t="s">
        <v>98</v>
      </c>
      <c r="D679" s="37" t="s">
        <v>100</v>
      </c>
      <c r="E679" s="35">
        <v>9000090830</v>
      </c>
      <c r="F679" s="35">
        <v>610</v>
      </c>
      <c r="G679" s="33"/>
      <c r="H679" s="40">
        <f>H680</f>
        <v>4523.6000000000004</v>
      </c>
      <c r="I679" s="235">
        <f t="shared" si="167"/>
        <v>0</v>
      </c>
      <c r="J679" s="40">
        <f>J680</f>
        <v>8000</v>
      </c>
      <c r="K679" s="40">
        <f>K680</f>
        <v>8000</v>
      </c>
      <c r="L679" s="40">
        <f>L680</f>
        <v>8000</v>
      </c>
    </row>
    <row r="680" spans="1:14" x14ac:dyDescent="0.25">
      <c r="A680" s="7" t="s">
        <v>8</v>
      </c>
      <c r="B680" s="37" t="s">
        <v>63</v>
      </c>
      <c r="C680" s="37" t="s">
        <v>98</v>
      </c>
      <c r="D680" s="37" t="s">
        <v>100</v>
      </c>
      <c r="E680" s="35">
        <v>9000090830</v>
      </c>
      <c r="F680" s="35">
        <v>610</v>
      </c>
      <c r="G680" s="35">
        <v>1</v>
      </c>
      <c r="H680" s="40">
        <v>4523.6000000000004</v>
      </c>
      <c r="I680" s="235">
        <f t="shared" si="167"/>
        <v>0</v>
      </c>
      <c r="J680" s="40">
        <v>8000</v>
      </c>
      <c r="K680" s="40">
        <v>8000</v>
      </c>
      <c r="L680" s="40">
        <v>8000</v>
      </c>
    </row>
    <row r="681" spans="1:14" ht="30.75" customHeight="1" x14ac:dyDescent="0.25">
      <c r="A681" s="23" t="s">
        <v>337</v>
      </c>
      <c r="B681" s="37" t="s">
        <v>63</v>
      </c>
      <c r="C681" s="37" t="s">
        <v>98</v>
      </c>
      <c r="D681" s="37" t="s">
        <v>100</v>
      </c>
      <c r="E681" s="35">
        <v>9000072650</v>
      </c>
      <c r="F681" s="35"/>
      <c r="G681" s="35"/>
      <c r="H681" s="40"/>
      <c r="I681" s="235">
        <f t="shared" si="167"/>
        <v>240</v>
      </c>
      <c r="J681" s="40">
        <f>J682</f>
        <v>240</v>
      </c>
      <c r="K681" s="40">
        <f>K682</f>
        <v>0</v>
      </c>
      <c r="L681" s="40">
        <f>L682</f>
        <v>0</v>
      </c>
      <c r="M681" s="22"/>
      <c r="N681" s="22"/>
    </row>
    <row r="682" spans="1:14" ht="30" customHeight="1" x14ac:dyDescent="0.25">
      <c r="A682" s="6" t="s">
        <v>46</v>
      </c>
      <c r="B682" s="37" t="s">
        <v>63</v>
      </c>
      <c r="C682" s="37" t="s">
        <v>98</v>
      </c>
      <c r="D682" s="37" t="s">
        <v>100</v>
      </c>
      <c r="E682" s="35">
        <v>9000072650</v>
      </c>
      <c r="F682" s="35">
        <v>600</v>
      </c>
      <c r="G682" s="33"/>
      <c r="H682" s="40">
        <f t="shared" ref="H682:L683" si="175">H683</f>
        <v>32867.300000000003</v>
      </c>
      <c r="I682" s="235">
        <f t="shared" si="167"/>
        <v>240</v>
      </c>
      <c r="J682" s="40">
        <f t="shared" si="175"/>
        <v>240</v>
      </c>
      <c r="K682" s="40">
        <f t="shared" si="175"/>
        <v>0</v>
      </c>
      <c r="L682" s="40">
        <f t="shared" si="175"/>
        <v>0</v>
      </c>
      <c r="M682" s="22"/>
      <c r="N682" s="22"/>
    </row>
    <row r="683" spans="1:14" ht="15" customHeight="1" x14ac:dyDescent="0.25">
      <c r="A683" s="6" t="s">
        <v>47</v>
      </c>
      <c r="B683" s="37" t="s">
        <v>63</v>
      </c>
      <c r="C683" s="37" t="s">
        <v>98</v>
      </c>
      <c r="D683" s="37" t="s">
        <v>100</v>
      </c>
      <c r="E683" s="35">
        <v>9000072650</v>
      </c>
      <c r="F683" s="35">
        <v>610</v>
      </c>
      <c r="G683" s="33"/>
      <c r="H683" s="40">
        <f t="shared" si="175"/>
        <v>32867.300000000003</v>
      </c>
      <c r="I683" s="235">
        <f t="shared" si="167"/>
        <v>240</v>
      </c>
      <c r="J683" s="40">
        <f t="shared" si="175"/>
        <v>240</v>
      </c>
      <c r="K683" s="40">
        <f t="shared" si="175"/>
        <v>0</v>
      </c>
      <c r="L683" s="40">
        <f t="shared" si="175"/>
        <v>0</v>
      </c>
      <c r="M683" s="22"/>
      <c r="N683" s="22"/>
    </row>
    <row r="684" spans="1:14" ht="15" customHeight="1" x14ac:dyDescent="0.25">
      <c r="A684" s="7" t="s">
        <v>9</v>
      </c>
      <c r="B684" s="37" t="s">
        <v>63</v>
      </c>
      <c r="C684" s="37" t="s">
        <v>98</v>
      </c>
      <c r="D684" s="37" t="s">
        <v>100</v>
      </c>
      <c r="E684" s="35">
        <v>9000072650</v>
      </c>
      <c r="F684" s="35">
        <v>610</v>
      </c>
      <c r="G684" s="35">
        <v>2</v>
      </c>
      <c r="H684" s="40">
        <v>32867.300000000003</v>
      </c>
      <c r="I684" s="235">
        <f t="shared" si="167"/>
        <v>240</v>
      </c>
      <c r="J684" s="40">
        <v>240</v>
      </c>
      <c r="K684" s="40">
        <v>0</v>
      </c>
      <c r="L684" s="40">
        <v>0</v>
      </c>
      <c r="M684" s="20"/>
      <c r="N684" s="20"/>
    </row>
    <row r="685" spans="1:14" ht="24" hidden="1" customHeight="1" x14ac:dyDescent="0.25">
      <c r="A685" s="23" t="s">
        <v>168</v>
      </c>
      <c r="B685" s="37" t="s">
        <v>63</v>
      </c>
      <c r="C685" s="37" t="s">
        <v>98</v>
      </c>
      <c r="D685" s="37" t="s">
        <v>100</v>
      </c>
      <c r="E685" s="35">
        <v>9000051470</v>
      </c>
      <c r="F685" s="35"/>
      <c r="G685" s="35"/>
      <c r="H685" s="40"/>
      <c r="I685" s="235">
        <f t="shared" si="167"/>
        <v>0</v>
      </c>
      <c r="J685" s="40">
        <f>J686</f>
        <v>0</v>
      </c>
      <c r="K685" s="40">
        <f>K686</f>
        <v>0</v>
      </c>
      <c r="L685" s="40">
        <f>L686</f>
        <v>0</v>
      </c>
      <c r="M685" s="22"/>
      <c r="N685" s="22"/>
    </row>
    <row r="686" spans="1:14" ht="30" hidden="1" customHeight="1" x14ac:dyDescent="0.25">
      <c r="A686" s="6" t="s">
        <v>46</v>
      </c>
      <c r="B686" s="37" t="s">
        <v>63</v>
      </c>
      <c r="C686" s="37" t="s">
        <v>98</v>
      </c>
      <c r="D686" s="37" t="s">
        <v>100</v>
      </c>
      <c r="E686" s="35">
        <v>9000051470</v>
      </c>
      <c r="F686" s="35">
        <v>600</v>
      </c>
      <c r="G686" s="33"/>
      <c r="H686" s="40">
        <f t="shared" ref="H686:L687" si="176">H687</f>
        <v>32867.300000000003</v>
      </c>
      <c r="I686" s="235">
        <f t="shared" si="167"/>
        <v>0</v>
      </c>
      <c r="J686" s="40">
        <f t="shared" si="176"/>
        <v>0</v>
      </c>
      <c r="K686" s="40">
        <f t="shared" si="176"/>
        <v>0</v>
      </c>
      <c r="L686" s="40">
        <f t="shared" si="176"/>
        <v>0</v>
      </c>
      <c r="M686" s="22"/>
      <c r="N686" s="22"/>
    </row>
    <row r="687" spans="1:14" ht="15" hidden="1" customHeight="1" x14ac:dyDescent="0.25">
      <c r="A687" s="6" t="s">
        <v>47</v>
      </c>
      <c r="B687" s="37" t="s">
        <v>63</v>
      </c>
      <c r="C687" s="37" t="s">
        <v>98</v>
      </c>
      <c r="D687" s="37" t="s">
        <v>100</v>
      </c>
      <c r="E687" s="35">
        <v>9000051470</v>
      </c>
      <c r="F687" s="35">
        <v>610</v>
      </c>
      <c r="G687" s="33"/>
      <c r="H687" s="40">
        <f t="shared" si="176"/>
        <v>32867.300000000003</v>
      </c>
      <c r="I687" s="235">
        <f t="shared" si="167"/>
        <v>0</v>
      </c>
      <c r="J687" s="40">
        <f t="shared" si="176"/>
        <v>0</v>
      </c>
      <c r="K687" s="40">
        <f t="shared" si="176"/>
        <v>0</v>
      </c>
      <c r="L687" s="40">
        <f t="shared" si="176"/>
        <v>0</v>
      </c>
      <c r="M687" s="22"/>
      <c r="N687" s="22"/>
    </row>
    <row r="688" spans="1:14" ht="15" hidden="1" customHeight="1" x14ac:dyDescent="0.25">
      <c r="A688" s="7" t="s">
        <v>9</v>
      </c>
      <c r="B688" s="37" t="s">
        <v>63</v>
      </c>
      <c r="C688" s="37" t="s">
        <v>98</v>
      </c>
      <c r="D688" s="37" t="s">
        <v>100</v>
      </c>
      <c r="E688" s="35">
        <v>9000051470</v>
      </c>
      <c r="F688" s="35">
        <v>610</v>
      </c>
      <c r="G688" s="35">
        <v>2</v>
      </c>
      <c r="H688" s="40">
        <v>32867.300000000003</v>
      </c>
      <c r="I688" s="235">
        <f t="shared" si="167"/>
        <v>0</v>
      </c>
      <c r="J688" s="40"/>
      <c r="K688" s="40"/>
      <c r="L688" s="40"/>
      <c r="M688" s="20"/>
      <c r="N688" s="20"/>
    </row>
    <row r="689" spans="1:14" ht="30" hidden="1" customHeight="1" x14ac:dyDescent="0.25">
      <c r="A689" s="121" t="s">
        <v>261</v>
      </c>
      <c r="B689" s="37" t="s">
        <v>63</v>
      </c>
      <c r="C689" s="37" t="s">
        <v>98</v>
      </c>
      <c r="D689" s="37" t="s">
        <v>100</v>
      </c>
      <c r="E689" s="35" t="s">
        <v>319</v>
      </c>
      <c r="F689" s="33"/>
      <c r="G689" s="33"/>
      <c r="H689" s="40">
        <f>H690</f>
        <v>32867.300000000003</v>
      </c>
      <c r="I689" s="40">
        <f>I690</f>
        <v>24825.955620000001</v>
      </c>
      <c r="J689" s="40">
        <f>J690</f>
        <v>0</v>
      </c>
      <c r="K689" s="40">
        <f>K690</f>
        <v>0</v>
      </c>
      <c r="L689" s="40">
        <f>L690</f>
        <v>0</v>
      </c>
      <c r="M689" s="43"/>
      <c r="N689" s="43"/>
    </row>
    <row r="690" spans="1:14" ht="30" hidden="1" customHeight="1" x14ac:dyDescent="0.25">
      <c r="A690" s="6" t="s">
        <v>46</v>
      </c>
      <c r="B690" s="37" t="s">
        <v>63</v>
      </c>
      <c r="C690" s="37" t="s">
        <v>98</v>
      </c>
      <c r="D690" s="37" t="s">
        <v>100</v>
      </c>
      <c r="E690" s="35" t="s">
        <v>319</v>
      </c>
      <c r="F690" s="35">
        <v>600</v>
      </c>
      <c r="G690" s="33"/>
      <c r="H690" s="40">
        <f t="shared" ref="H690:L691" si="177">H691</f>
        <v>32867.300000000003</v>
      </c>
      <c r="I690" s="40">
        <f t="shared" si="177"/>
        <v>24825.955620000001</v>
      </c>
      <c r="J690" s="40">
        <f t="shared" si="177"/>
        <v>0</v>
      </c>
      <c r="K690" s="40">
        <f t="shared" si="177"/>
        <v>0</v>
      </c>
      <c r="L690" s="40">
        <f t="shared" si="177"/>
        <v>0</v>
      </c>
      <c r="M690" s="43"/>
      <c r="N690" s="43"/>
    </row>
    <row r="691" spans="1:14" ht="15" hidden="1" customHeight="1" x14ac:dyDescent="0.25">
      <c r="A691" s="6" t="s">
        <v>47</v>
      </c>
      <c r="B691" s="37" t="s">
        <v>63</v>
      </c>
      <c r="C691" s="37" t="s">
        <v>98</v>
      </c>
      <c r="D691" s="37" t="s">
        <v>100</v>
      </c>
      <c r="E691" s="35" t="s">
        <v>319</v>
      </c>
      <c r="F691" s="35">
        <v>610</v>
      </c>
      <c r="G691" s="33"/>
      <c r="H691" s="40">
        <f t="shared" si="177"/>
        <v>32867.300000000003</v>
      </c>
      <c r="I691" s="40">
        <f t="shared" si="177"/>
        <v>24825.955620000001</v>
      </c>
      <c r="J691" s="40">
        <f t="shared" si="177"/>
        <v>0</v>
      </c>
      <c r="K691" s="40">
        <f t="shared" si="177"/>
        <v>0</v>
      </c>
      <c r="L691" s="40">
        <f t="shared" si="177"/>
        <v>0</v>
      </c>
      <c r="M691" s="43"/>
      <c r="N691" s="43"/>
    </row>
    <row r="692" spans="1:14" ht="15" hidden="1" customHeight="1" x14ac:dyDescent="0.25">
      <c r="A692" s="7" t="s">
        <v>8</v>
      </c>
      <c r="B692" s="37" t="s">
        <v>63</v>
      </c>
      <c r="C692" s="37" t="s">
        <v>98</v>
      </c>
      <c r="D692" s="37" t="s">
        <v>100</v>
      </c>
      <c r="E692" s="35" t="s">
        <v>319</v>
      </c>
      <c r="F692" s="35">
        <v>610</v>
      </c>
      <c r="G692" s="35">
        <v>1</v>
      </c>
      <c r="H692" s="40">
        <v>32867.300000000003</v>
      </c>
      <c r="I692" s="40">
        <v>24825.955620000001</v>
      </c>
      <c r="J692" s="40"/>
      <c r="K692" s="40"/>
      <c r="L692" s="40"/>
      <c r="M692" s="43"/>
      <c r="N692" s="43"/>
    </row>
    <row r="693" spans="1:14" ht="20.25" hidden="1" customHeight="1" x14ac:dyDescent="0.25">
      <c r="A693" s="24" t="s">
        <v>277</v>
      </c>
      <c r="B693" s="37" t="s">
        <v>63</v>
      </c>
      <c r="C693" s="37" t="s">
        <v>98</v>
      </c>
      <c r="D693" s="37" t="s">
        <v>100</v>
      </c>
      <c r="E693" s="35">
        <v>9000071930</v>
      </c>
      <c r="F693" s="35"/>
      <c r="G693" s="35"/>
      <c r="H693" s="40"/>
      <c r="I693" s="235">
        <f t="shared" ref="I693:I704" si="178">J693-K693</f>
        <v>0</v>
      </c>
      <c r="J693" s="40">
        <f t="shared" ref="J693:L695" si="179">J694</f>
        <v>0</v>
      </c>
      <c r="K693" s="40">
        <f t="shared" si="179"/>
        <v>0</v>
      </c>
      <c r="L693" s="40">
        <f t="shared" si="179"/>
        <v>0</v>
      </c>
      <c r="M693" s="22"/>
      <c r="N693" s="22"/>
    </row>
    <row r="694" spans="1:14" ht="30" hidden="1" customHeight="1" x14ac:dyDescent="0.25">
      <c r="A694" s="6" t="s">
        <v>46</v>
      </c>
      <c r="B694" s="37" t="s">
        <v>63</v>
      </c>
      <c r="C694" s="37" t="s">
        <v>98</v>
      </c>
      <c r="D694" s="37" t="s">
        <v>100</v>
      </c>
      <c r="E694" s="35">
        <v>9000071930</v>
      </c>
      <c r="F694" s="35">
        <v>600</v>
      </c>
      <c r="G694" s="33"/>
      <c r="H694" s="40">
        <f>H695</f>
        <v>32867.300000000003</v>
      </c>
      <c r="I694" s="235">
        <f t="shared" si="178"/>
        <v>0</v>
      </c>
      <c r="J694" s="40">
        <f t="shared" si="179"/>
        <v>0</v>
      </c>
      <c r="K694" s="40">
        <f t="shared" si="179"/>
        <v>0</v>
      </c>
      <c r="L694" s="40">
        <f t="shared" si="179"/>
        <v>0</v>
      </c>
      <c r="M694" s="22"/>
      <c r="N694" s="22"/>
    </row>
    <row r="695" spans="1:14" ht="15" hidden="1" customHeight="1" x14ac:dyDescent="0.25">
      <c r="A695" s="6" t="s">
        <v>47</v>
      </c>
      <c r="B695" s="37" t="s">
        <v>63</v>
      </c>
      <c r="C695" s="37" t="s">
        <v>98</v>
      </c>
      <c r="D695" s="37" t="s">
        <v>100</v>
      </c>
      <c r="E695" s="35">
        <v>9000071930</v>
      </c>
      <c r="F695" s="35">
        <v>610</v>
      </c>
      <c r="G695" s="33"/>
      <c r="H695" s="40">
        <f>H696</f>
        <v>32867.300000000003</v>
      </c>
      <c r="I695" s="235">
        <f t="shared" si="178"/>
        <v>0</v>
      </c>
      <c r="J695" s="40">
        <f t="shared" si="179"/>
        <v>0</v>
      </c>
      <c r="K695" s="40">
        <f t="shared" si="179"/>
        <v>0</v>
      </c>
      <c r="L695" s="40">
        <f t="shared" si="179"/>
        <v>0</v>
      </c>
      <c r="M695" s="22"/>
      <c r="N695" s="22"/>
    </row>
    <row r="696" spans="1:14" ht="15" hidden="1" customHeight="1" x14ac:dyDescent="0.25">
      <c r="A696" s="7" t="s">
        <v>9</v>
      </c>
      <c r="B696" s="37" t="s">
        <v>63</v>
      </c>
      <c r="C696" s="37" t="s">
        <v>98</v>
      </c>
      <c r="D696" s="37" t="s">
        <v>100</v>
      </c>
      <c r="E696" s="35">
        <v>9000071930</v>
      </c>
      <c r="F696" s="35">
        <v>610</v>
      </c>
      <c r="G696" s="35">
        <v>2</v>
      </c>
      <c r="H696" s="40">
        <v>32867.300000000003</v>
      </c>
      <c r="I696" s="235">
        <f t="shared" si="178"/>
        <v>0</v>
      </c>
      <c r="J696" s="40"/>
      <c r="K696" s="40"/>
      <c r="L696" s="40"/>
      <c r="M696" s="20"/>
      <c r="N696" s="20"/>
    </row>
    <row r="697" spans="1:14" ht="30" customHeight="1" x14ac:dyDescent="0.25">
      <c r="A697" s="111" t="s">
        <v>558</v>
      </c>
      <c r="B697" s="37" t="s">
        <v>63</v>
      </c>
      <c r="C697" s="37" t="s">
        <v>98</v>
      </c>
      <c r="D697" s="37" t="s">
        <v>100</v>
      </c>
      <c r="E697" s="35">
        <v>5300000000</v>
      </c>
      <c r="F697" s="33"/>
      <c r="G697" s="33"/>
      <c r="H697" s="40" t="e">
        <f>#REF!</f>
        <v>#REF!</v>
      </c>
      <c r="I697" s="235">
        <f t="shared" si="178"/>
        <v>0</v>
      </c>
      <c r="J697" s="40">
        <f>J698+J702+J707</f>
        <v>2</v>
      </c>
      <c r="K697" s="40">
        <f>K698+K702+K707</f>
        <v>2</v>
      </c>
      <c r="L697" s="40">
        <f>L698+L702+L707</f>
        <v>2</v>
      </c>
    </row>
    <row r="698" spans="1:14" ht="45" x14ac:dyDescent="0.25">
      <c r="A698" s="187" t="s">
        <v>559</v>
      </c>
      <c r="B698" s="37" t="s">
        <v>63</v>
      </c>
      <c r="C698" s="37" t="s">
        <v>98</v>
      </c>
      <c r="D698" s="37" t="s">
        <v>100</v>
      </c>
      <c r="E698" s="32">
        <v>5300191080</v>
      </c>
      <c r="F698" s="33"/>
      <c r="G698" s="33"/>
      <c r="H698" s="40">
        <f>H699</f>
        <v>3</v>
      </c>
      <c r="I698" s="235">
        <f t="shared" si="178"/>
        <v>0</v>
      </c>
      <c r="J698" s="40">
        <f t="shared" ref="J698:L700" si="180">J699</f>
        <v>1</v>
      </c>
      <c r="K698" s="40">
        <f t="shared" si="180"/>
        <v>1</v>
      </c>
      <c r="L698" s="40">
        <f t="shared" si="180"/>
        <v>1</v>
      </c>
    </row>
    <row r="699" spans="1:14" ht="30" customHeight="1" x14ac:dyDescent="0.25">
      <c r="A699" s="6" t="s">
        <v>46</v>
      </c>
      <c r="B699" s="37" t="s">
        <v>63</v>
      </c>
      <c r="C699" s="37" t="s">
        <v>98</v>
      </c>
      <c r="D699" s="37" t="s">
        <v>100</v>
      </c>
      <c r="E699" s="32">
        <v>5300191080</v>
      </c>
      <c r="F699" s="35">
        <v>600</v>
      </c>
      <c r="G699" s="33"/>
      <c r="H699" s="40">
        <f>H700</f>
        <v>3</v>
      </c>
      <c r="I699" s="235">
        <f t="shared" si="178"/>
        <v>0</v>
      </c>
      <c r="J699" s="40">
        <f t="shared" si="180"/>
        <v>1</v>
      </c>
      <c r="K699" s="40">
        <f t="shared" si="180"/>
        <v>1</v>
      </c>
      <c r="L699" s="40">
        <f t="shared" si="180"/>
        <v>1</v>
      </c>
    </row>
    <row r="700" spans="1:14" ht="15" customHeight="1" x14ac:dyDescent="0.25">
      <c r="A700" s="6" t="s">
        <v>47</v>
      </c>
      <c r="B700" s="37" t="s">
        <v>63</v>
      </c>
      <c r="C700" s="37" t="s">
        <v>98</v>
      </c>
      <c r="D700" s="37" t="s">
        <v>100</v>
      </c>
      <c r="E700" s="32">
        <v>5300191080</v>
      </c>
      <c r="F700" s="35">
        <v>610</v>
      </c>
      <c r="G700" s="33"/>
      <c r="H700" s="40">
        <f>H701</f>
        <v>3</v>
      </c>
      <c r="I700" s="235">
        <f t="shared" si="178"/>
        <v>0</v>
      </c>
      <c r="J700" s="40">
        <f t="shared" si="180"/>
        <v>1</v>
      </c>
      <c r="K700" s="40">
        <f t="shared" si="180"/>
        <v>1</v>
      </c>
      <c r="L700" s="40">
        <f t="shared" si="180"/>
        <v>1</v>
      </c>
    </row>
    <row r="701" spans="1:14" ht="15" customHeight="1" x14ac:dyDescent="0.25">
      <c r="A701" s="7" t="s">
        <v>8</v>
      </c>
      <c r="B701" s="37" t="s">
        <v>63</v>
      </c>
      <c r="C701" s="37" t="s">
        <v>98</v>
      </c>
      <c r="D701" s="37" t="s">
        <v>100</v>
      </c>
      <c r="E701" s="32">
        <v>5300191080</v>
      </c>
      <c r="F701" s="35">
        <v>610</v>
      </c>
      <c r="G701" s="35">
        <v>1</v>
      </c>
      <c r="H701" s="40">
        <v>3</v>
      </c>
      <c r="I701" s="235">
        <f t="shared" si="178"/>
        <v>0</v>
      </c>
      <c r="J701" s="40">
        <v>1</v>
      </c>
      <c r="K701" s="40">
        <v>1</v>
      </c>
      <c r="L701" s="40">
        <v>1</v>
      </c>
    </row>
    <row r="702" spans="1:14" ht="60" x14ac:dyDescent="0.25">
      <c r="A702" s="116" t="s">
        <v>362</v>
      </c>
      <c r="B702" s="37" t="s">
        <v>63</v>
      </c>
      <c r="C702" s="37" t="s">
        <v>98</v>
      </c>
      <c r="D702" s="37" t="s">
        <v>100</v>
      </c>
      <c r="E702" s="32">
        <v>5300291080</v>
      </c>
      <c r="F702" s="35">
        <v>600</v>
      </c>
      <c r="G702" s="33"/>
      <c r="H702" s="40">
        <f t="shared" ref="H702:L706" si="181">H703</f>
        <v>3</v>
      </c>
      <c r="I702" s="235">
        <f t="shared" si="178"/>
        <v>-1</v>
      </c>
      <c r="J702" s="40">
        <f t="shared" si="181"/>
        <v>0</v>
      </c>
      <c r="K702" s="40">
        <f t="shared" si="181"/>
        <v>1</v>
      </c>
      <c r="L702" s="40">
        <f t="shared" si="181"/>
        <v>0</v>
      </c>
    </row>
    <row r="703" spans="1:14" x14ac:dyDescent="0.25">
      <c r="A703" s="6" t="s">
        <v>47</v>
      </c>
      <c r="B703" s="37" t="s">
        <v>63</v>
      </c>
      <c r="C703" s="37" t="s">
        <v>98</v>
      </c>
      <c r="D703" s="37" t="s">
        <v>100</v>
      </c>
      <c r="E703" s="32">
        <v>5300291080</v>
      </c>
      <c r="F703" s="35">
        <v>610</v>
      </c>
      <c r="G703" s="33"/>
      <c r="H703" s="40">
        <f t="shared" si="181"/>
        <v>3</v>
      </c>
      <c r="I703" s="235">
        <f t="shared" si="178"/>
        <v>-1</v>
      </c>
      <c r="J703" s="40">
        <f t="shared" si="181"/>
        <v>0</v>
      </c>
      <c r="K703" s="40">
        <f t="shared" si="181"/>
        <v>1</v>
      </c>
      <c r="L703" s="40">
        <f t="shared" si="181"/>
        <v>0</v>
      </c>
    </row>
    <row r="704" spans="1:14" x14ac:dyDescent="0.25">
      <c r="A704" s="7" t="s">
        <v>8</v>
      </c>
      <c r="B704" s="37" t="s">
        <v>63</v>
      </c>
      <c r="C704" s="37" t="s">
        <v>98</v>
      </c>
      <c r="D704" s="37" t="s">
        <v>100</v>
      </c>
      <c r="E704" s="32">
        <v>5300291080</v>
      </c>
      <c r="F704" s="35">
        <v>610</v>
      </c>
      <c r="G704" s="35">
        <v>1</v>
      </c>
      <c r="H704" s="40">
        <v>3</v>
      </c>
      <c r="I704" s="235">
        <f t="shared" si="178"/>
        <v>-1</v>
      </c>
      <c r="J704" s="40"/>
      <c r="K704" s="40">
        <v>1</v>
      </c>
      <c r="L704" s="40"/>
    </row>
    <row r="705" spans="1:14" ht="45" x14ac:dyDescent="0.25">
      <c r="A705" s="112" t="s">
        <v>427</v>
      </c>
      <c r="B705" s="37" t="s">
        <v>63</v>
      </c>
      <c r="C705" s="37" t="s">
        <v>98</v>
      </c>
      <c r="D705" s="37" t="s">
        <v>100</v>
      </c>
      <c r="E705" s="32">
        <v>5300391080</v>
      </c>
      <c r="F705" s="35">
        <v>600</v>
      </c>
      <c r="G705" s="33"/>
      <c r="H705" s="40">
        <f t="shared" si="181"/>
        <v>3</v>
      </c>
      <c r="I705" s="235">
        <f>J705-K705</f>
        <v>1</v>
      </c>
      <c r="J705" s="40">
        <f t="shared" si="181"/>
        <v>1</v>
      </c>
      <c r="K705" s="40">
        <f t="shared" si="181"/>
        <v>0</v>
      </c>
      <c r="L705" s="40">
        <f t="shared" si="181"/>
        <v>1</v>
      </c>
    </row>
    <row r="706" spans="1:14" x14ac:dyDescent="0.25">
      <c r="A706" s="6" t="s">
        <v>47</v>
      </c>
      <c r="B706" s="37" t="s">
        <v>63</v>
      </c>
      <c r="C706" s="37" t="s">
        <v>98</v>
      </c>
      <c r="D706" s="37" t="s">
        <v>100</v>
      </c>
      <c r="E706" s="32">
        <v>5300391080</v>
      </c>
      <c r="F706" s="35">
        <v>610</v>
      </c>
      <c r="G706" s="33"/>
      <c r="H706" s="40">
        <f t="shared" si="181"/>
        <v>3</v>
      </c>
      <c r="I706" s="235">
        <f>J706-K706</f>
        <v>1</v>
      </c>
      <c r="J706" s="40">
        <f t="shared" si="181"/>
        <v>1</v>
      </c>
      <c r="K706" s="40">
        <f t="shared" si="181"/>
        <v>0</v>
      </c>
      <c r="L706" s="40">
        <f t="shared" si="181"/>
        <v>1</v>
      </c>
    </row>
    <row r="707" spans="1:14" x14ac:dyDescent="0.25">
      <c r="A707" s="7" t="s">
        <v>8</v>
      </c>
      <c r="B707" s="37" t="s">
        <v>63</v>
      </c>
      <c r="C707" s="37" t="s">
        <v>98</v>
      </c>
      <c r="D707" s="37" t="s">
        <v>100</v>
      </c>
      <c r="E707" s="32">
        <v>5300391080</v>
      </c>
      <c r="F707" s="35">
        <v>610</v>
      </c>
      <c r="G707" s="35">
        <v>1</v>
      </c>
      <c r="H707" s="40">
        <v>3</v>
      </c>
      <c r="I707" s="235">
        <f>J707-K707</f>
        <v>1</v>
      </c>
      <c r="J707" s="40">
        <v>1</v>
      </c>
      <c r="K707" s="40"/>
      <c r="L707" s="40">
        <v>1</v>
      </c>
    </row>
    <row r="708" spans="1:14" s="53" customFormat="1" ht="60" x14ac:dyDescent="0.25">
      <c r="A708" s="111" t="s">
        <v>586</v>
      </c>
      <c r="B708" s="37" t="s">
        <v>63</v>
      </c>
      <c r="C708" s="37" t="s">
        <v>98</v>
      </c>
      <c r="D708" s="37" t="s">
        <v>100</v>
      </c>
      <c r="E708" s="35">
        <v>5400000000</v>
      </c>
      <c r="F708" s="33"/>
      <c r="G708" s="33"/>
      <c r="H708" s="40" t="e">
        <f>H709</f>
        <v>#REF!</v>
      </c>
      <c r="I708" s="235">
        <f>J708-K708</f>
        <v>325.09753000000001</v>
      </c>
      <c r="J708" s="40">
        <f>J709+J739</f>
        <v>325.09753000000001</v>
      </c>
      <c r="K708" s="40">
        <f>K709+K739</f>
        <v>0</v>
      </c>
      <c r="L708" s="40">
        <f>L709+L739</f>
        <v>0</v>
      </c>
      <c r="M708" s="52"/>
      <c r="N708" s="52"/>
    </row>
    <row r="709" spans="1:14" s="53" customFormat="1" ht="30.75" hidden="1" customHeight="1" x14ac:dyDescent="0.25">
      <c r="A709" s="116" t="s">
        <v>512</v>
      </c>
      <c r="B709" s="37" t="s">
        <v>63</v>
      </c>
      <c r="C709" s="37" t="s">
        <v>98</v>
      </c>
      <c r="D709" s="37" t="s">
        <v>100</v>
      </c>
      <c r="E709" s="35">
        <v>5410000000</v>
      </c>
      <c r="F709" s="33"/>
      <c r="G709" s="33"/>
      <c r="H709" s="40" t="e">
        <f>#REF!</f>
        <v>#REF!</v>
      </c>
      <c r="I709" s="235">
        <f>J709-K709</f>
        <v>0</v>
      </c>
      <c r="J709" s="40">
        <f>J710+J717+J728+J724</f>
        <v>0</v>
      </c>
      <c r="K709" s="40">
        <f>K710+K717+K728+K724</f>
        <v>0</v>
      </c>
      <c r="L709" s="40">
        <f>L710+L717+L728+L724</f>
        <v>0</v>
      </c>
      <c r="M709" s="52"/>
      <c r="N709" s="52"/>
    </row>
    <row r="710" spans="1:14" s="53" customFormat="1" ht="30.75" hidden="1" customHeight="1" x14ac:dyDescent="0.25">
      <c r="A710" s="111" t="s">
        <v>513</v>
      </c>
      <c r="B710" s="37" t="s">
        <v>63</v>
      </c>
      <c r="C710" s="37" t="s">
        <v>98</v>
      </c>
      <c r="D710" s="37" t="s">
        <v>100</v>
      </c>
      <c r="E710" s="32" t="s">
        <v>384</v>
      </c>
      <c r="F710" s="33"/>
      <c r="G710" s="33"/>
      <c r="H710" s="40"/>
      <c r="I710" s="235"/>
      <c r="J710" s="40">
        <f>J711+J714</f>
        <v>0</v>
      </c>
      <c r="K710" s="40">
        <f>K711+K714</f>
        <v>0</v>
      </c>
      <c r="L710" s="40">
        <f>L711+L714</f>
        <v>0</v>
      </c>
      <c r="M710" s="52"/>
      <c r="N710" s="52"/>
    </row>
    <row r="711" spans="1:14" s="53" customFormat="1" ht="30" hidden="1" customHeight="1" x14ac:dyDescent="0.25">
      <c r="A711" s="6" t="s">
        <v>226</v>
      </c>
      <c r="B711" s="37" t="s">
        <v>63</v>
      </c>
      <c r="C711" s="37" t="s">
        <v>98</v>
      </c>
      <c r="D711" s="37" t="s">
        <v>100</v>
      </c>
      <c r="E711" s="32" t="s">
        <v>384</v>
      </c>
      <c r="F711" s="35">
        <v>600</v>
      </c>
      <c r="G711" s="33"/>
      <c r="H711" s="40">
        <f t="shared" ref="H711:L712" si="182">H712</f>
        <v>18</v>
      </c>
      <c r="I711" s="235">
        <f t="shared" ref="I711:I723" si="183">J711-K711</f>
        <v>0</v>
      </c>
      <c r="J711" s="40">
        <f>J712</f>
        <v>0</v>
      </c>
      <c r="K711" s="40">
        <f t="shared" si="182"/>
        <v>0</v>
      </c>
      <c r="L711" s="40">
        <f t="shared" si="182"/>
        <v>0</v>
      </c>
      <c r="M711" s="52"/>
      <c r="N711" s="52"/>
    </row>
    <row r="712" spans="1:14" s="53" customFormat="1" ht="15" hidden="1" customHeight="1" x14ac:dyDescent="0.25">
      <c r="A712" s="6" t="s">
        <v>47</v>
      </c>
      <c r="B712" s="37" t="s">
        <v>63</v>
      </c>
      <c r="C712" s="37" t="s">
        <v>98</v>
      </c>
      <c r="D712" s="37" t="s">
        <v>100</v>
      </c>
      <c r="E712" s="32" t="s">
        <v>384</v>
      </c>
      <c r="F712" s="35">
        <v>610</v>
      </c>
      <c r="G712" s="33"/>
      <c r="H712" s="40">
        <f t="shared" si="182"/>
        <v>18</v>
      </c>
      <c r="I712" s="235">
        <f t="shared" si="183"/>
        <v>0</v>
      </c>
      <c r="J712" s="40">
        <f>J713</f>
        <v>0</v>
      </c>
      <c r="K712" s="40">
        <f t="shared" si="182"/>
        <v>0</v>
      </c>
      <c r="L712" s="40">
        <f t="shared" si="182"/>
        <v>0</v>
      </c>
      <c r="M712" s="52"/>
      <c r="N712" s="52"/>
    </row>
    <row r="713" spans="1:14" s="53" customFormat="1" ht="15" hidden="1" customHeight="1" x14ac:dyDescent="0.25">
      <c r="A713" s="7" t="s">
        <v>9</v>
      </c>
      <c r="B713" s="37" t="s">
        <v>63</v>
      </c>
      <c r="C713" s="37" t="s">
        <v>98</v>
      </c>
      <c r="D713" s="37" t="s">
        <v>100</v>
      </c>
      <c r="E713" s="32" t="s">
        <v>384</v>
      </c>
      <c r="F713" s="35">
        <v>610</v>
      </c>
      <c r="G713" s="35">
        <v>2</v>
      </c>
      <c r="H713" s="40">
        <v>18</v>
      </c>
      <c r="I713" s="235">
        <f t="shared" si="183"/>
        <v>0</v>
      </c>
      <c r="J713" s="40">
        <v>0</v>
      </c>
      <c r="K713" s="40"/>
      <c r="L713" s="40"/>
      <c r="M713" s="52"/>
      <c r="N713" s="52"/>
    </row>
    <row r="714" spans="1:14" s="53" customFormat="1" ht="30" hidden="1" x14ac:dyDescent="0.25">
      <c r="A714" s="6" t="s">
        <v>226</v>
      </c>
      <c r="B714" s="37" t="s">
        <v>63</v>
      </c>
      <c r="C714" s="37" t="s">
        <v>98</v>
      </c>
      <c r="D714" s="37" t="s">
        <v>100</v>
      </c>
      <c r="E714" s="32" t="s">
        <v>384</v>
      </c>
      <c r="F714" s="35">
        <v>600</v>
      </c>
      <c r="G714" s="33"/>
      <c r="H714" s="40">
        <f t="shared" ref="H714:L715" si="184">H715</f>
        <v>18</v>
      </c>
      <c r="I714" s="235">
        <f t="shared" si="183"/>
        <v>0</v>
      </c>
      <c r="J714" s="40">
        <f>J715</f>
        <v>0</v>
      </c>
      <c r="K714" s="40">
        <f t="shared" si="184"/>
        <v>0</v>
      </c>
      <c r="L714" s="40">
        <f t="shared" si="184"/>
        <v>0</v>
      </c>
      <c r="M714" s="52"/>
      <c r="N714" s="52"/>
    </row>
    <row r="715" spans="1:14" s="53" customFormat="1" hidden="1" x14ac:dyDescent="0.25">
      <c r="A715" s="6" t="s">
        <v>47</v>
      </c>
      <c r="B715" s="37" t="s">
        <v>63</v>
      </c>
      <c r="C715" s="37" t="s">
        <v>98</v>
      </c>
      <c r="D715" s="37" t="s">
        <v>100</v>
      </c>
      <c r="E715" s="32" t="s">
        <v>384</v>
      </c>
      <c r="F715" s="35">
        <v>610</v>
      </c>
      <c r="G715" s="33"/>
      <c r="H715" s="40">
        <f t="shared" si="184"/>
        <v>18</v>
      </c>
      <c r="I715" s="235">
        <f t="shared" si="183"/>
        <v>0</v>
      </c>
      <c r="J715" s="40">
        <f>J716</f>
        <v>0</v>
      </c>
      <c r="K715" s="40">
        <f t="shared" si="184"/>
        <v>0</v>
      </c>
      <c r="L715" s="40">
        <f t="shared" si="184"/>
        <v>0</v>
      </c>
      <c r="M715" s="52"/>
      <c r="N715" s="52"/>
    </row>
    <row r="716" spans="1:14" s="53" customFormat="1" hidden="1" x14ac:dyDescent="0.25">
      <c r="A716" s="7" t="s">
        <v>8</v>
      </c>
      <c r="B716" s="37" t="s">
        <v>63</v>
      </c>
      <c r="C716" s="37" t="s">
        <v>98</v>
      </c>
      <c r="D716" s="37" t="s">
        <v>100</v>
      </c>
      <c r="E716" s="32" t="s">
        <v>384</v>
      </c>
      <c r="F716" s="35">
        <v>610</v>
      </c>
      <c r="G716" s="35">
        <v>1</v>
      </c>
      <c r="H716" s="40">
        <v>18</v>
      </c>
      <c r="I716" s="235">
        <f t="shared" si="183"/>
        <v>0</v>
      </c>
      <c r="J716" s="40">
        <v>0</v>
      </c>
      <c r="K716" s="40"/>
      <c r="L716" s="40"/>
      <c r="M716" s="52"/>
      <c r="N716" s="52"/>
    </row>
    <row r="717" spans="1:14" s="53" customFormat="1" ht="30" hidden="1" x14ac:dyDescent="0.25">
      <c r="A717" s="24" t="s">
        <v>380</v>
      </c>
      <c r="B717" s="37" t="s">
        <v>63</v>
      </c>
      <c r="C717" s="37" t="s">
        <v>98</v>
      </c>
      <c r="D717" s="37" t="s">
        <v>100</v>
      </c>
      <c r="E717" s="32" t="s">
        <v>428</v>
      </c>
      <c r="F717" s="33"/>
      <c r="G717" s="33"/>
      <c r="H717" s="40">
        <f>H721</f>
        <v>18</v>
      </c>
      <c r="I717" s="235">
        <f t="shared" si="183"/>
        <v>0</v>
      </c>
      <c r="J717" s="40">
        <f>J718+J721</f>
        <v>0</v>
      </c>
      <c r="K717" s="40">
        <f>K718+K721</f>
        <v>0</v>
      </c>
      <c r="L717" s="40">
        <f>L718+L721</f>
        <v>0</v>
      </c>
      <c r="M717" s="52"/>
      <c r="N717" s="52"/>
    </row>
    <row r="718" spans="1:14" s="53" customFormat="1" ht="30" hidden="1" customHeight="1" x14ac:dyDescent="0.25">
      <c r="A718" s="6" t="s">
        <v>226</v>
      </c>
      <c r="B718" s="37" t="s">
        <v>63</v>
      </c>
      <c r="C718" s="37" t="s">
        <v>98</v>
      </c>
      <c r="D718" s="37" t="s">
        <v>100</v>
      </c>
      <c r="E718" s="32" t="s">
        <v>385</v>
      </c>
      <c r="F718" s="35">
        <v>600</v>
      </c>
      <c r="G718" s="33"/>
      <c r="H718" s="40">
        <f t="shared" ref="H718:L719" si="185">H719</f>
        <v>18</v>
      </c>
      <c r="I718" s="235">
        <f t="shared" si="183"/>
        <v>0</v>
      </c>
      <c r="J718" s="40">
        <f t="shared" si="185"/>
        <v>0</v>
      </c>
      <c r="K718" s="40">
        <f t="shared" si="185"/>
        <v>0</v>
      </c>
      <c r="L718" s="40">
        <f t="shared" si="185"/>
        <v>0</v>
      </c>
      <c r="M718" s="52"/>
      <c r="N718" s="52"/>
    </row>
    <row r="719" spans="1:14" s="53" customFormat="1" ht="15" hidden="1" customHeight="1" x14ac:dyDescent="0.25">
      <c r="A719" s="6" t="s">
        <v>47</v>
      </c>
      <c r="B719" s="37" t="s">
        <v>63</v>
      </c>
      <c r="C719" s="37" t="s">
        <v>98</v>
      </c>
      <c r="D719" s="37" t="s">
        <v>100</v>
      </c>
      <c r="E719" s="32" t="s">
        <v>385</v>
      </c>
      <c r="F719" s="35">
        <v>610</v>
      </c>
      <c r="G719" s="33"/>
      <c r="H719" s="40">
        <f t="shared" si="185"/>
        <v>18</v>
      </c>
      <c r="I719" s="235">
        <f t="shared" si="183"/>
        <v>0</v>
      </c>
      <c r="J719" s="40">
        <f t="shared" si="185"/>
        <v>0</v>
      </c>
      <c r="K719" s="40">
        <f t="shared" si="185"/>
        <v>0</v>
      </c>
      <c r="L719" s="40">
        <f t="shared" si="185"/>
        <v>0</v>
      </c>
      <c r="M719" s="52"/>
      <c r="N719" s="52"/>
    </row>
    <row r="720" spans="1:14" s="53" customFormat="1" ht="15" hidden="1" customHeight="1" x14ac:dyDescent="0.25">
      <c r="A720" s="7" t="s">
        <v>9</v>
      </c>
      <c r="B720" s="37" t="s">
        <v>63</v>
      </c>
      <c r="C720" s="37" t="s">
        <v>98</v>
      </c>
      <c r="D720" s="37" t="s">
        <v>100</v>
      </c>
      <c r="E720" s="32" t="s">
        <v>385</v>
      </c>
      <c r="F720" s="35">
        <v>610</v>
      </c>
      <c r="G720" s="35">
        <v>2</v>
      </c>
      <c r="H720" s="40">
        <v>18</v>
      </c>
      <c r="I720" s="235">
        <f t="shared" si="183"/>
        <v>0</v>
      </c>
      <c r="J720" s="40"/>
      <c r="K720" s="40"/>
      <c r="L720" s="40"/>
      <c r="M720" s="52"/>
      <c r="N720" s="52"/>
    </row>
    <row r="721" spans="1:14" s="53" customFormat="1" ht="30" hidden="1" x14ac:dyDescent="0.25">
      <c r="A721" s="6" t="s">
        <v>226</v>
      </c>
      <c r="B721" s="37" t="s">
        <v>63</v>
      </c>
      <c r="C721" s="37" t="s">
        <v>98</v>
      </c>
      <c r="D721" s="37" t="s">
        <v>100</v>
      </c>
      <c r="E721" s="32" t="s">
        <v>428</v>
      </c>
      <c r="F721" s="35">
        <v>600</v>
      </c>
      <c r="G721" s="33"/>
      <c r="H721" s="40">
        <f t="shared" ref="H721:L722" si="186">H722</f>
        <v>18</v>
      </c>
      <c r="I721" s="235">
        <f t="shared" si="183"/>
        <v>0</v>
      </c>
      <c r="J721" s="40">
        <f t="shared" si="186"/>
        <v>0</v>
      </c>
      <c r="K721" s="40">
        <f t="shared" si="186"/>
        <v>0</v>
      </c>
      <c r="L721" s="40">
        <f t="shared" si="186"/>
        <v>0</v>
      </c>
      <c r="M721" s="52"/>
      <c r="N721" s="52"/>
    </row>
    <row r="722" spans="1:14" s="53" customFormat="1" hidden="1" x14ac:dyDescent="0.25">
      <c r="A722" s="6" t="s">
        <v>47</v>
      </c>
      <c r="B722" s="37" t="s">
        <v>63</v>
      </c>
      <c r="C722" s="37" t="s">
        <v>98</v>
      </c>
      <c r="D722" s="37" t="s">
        <v>100</v>
      </c>
      <c r="E722" s="32" t="s">
        <v>428</v>
      </c>
      <c r="F722" s="35">
        <v>610</v>
      </c>
      <c r="G722" s="33"/>
      <c r="H722" s="40">
        <f t="shared" si="186"/>
        <v>18</v>
      </c>
      <c r="I722" s="235">
        <f t="shared" si="183"/>
        <v>0</v>
      </c>
      <c r="J722" s="40">
        <f t="shared" si="186"/>
        <v>0</v>
      </c>
      <c r="K722" s="40">
        <f t="shared" si="186"/>
        <v>0</v>
      </c>
      <c r="L722" s="40">
        <f t="shared" si="186"/>
        <v>0</v>
      </c>
      <c r="M722" s="52"/>
      <c r="N722" s="52"/>
    </row>
    <row r="723" spans="1:14" s="53" customFormat="1" hidden="1" x14ac:dyDescent="0.25">
      <c r="A723" s="7" t="s">
        <v>8</v>
      </c>
      <c r="B723" s="37" t="s">
        <v>63</v>
      </c>
      <c r="C723" s="37" t="s">
        <v>98</v>
      </c>
      <c r="D723" s="37" t="s">
        <v>100</v>
      </c>
      <c r="E723" s="32" t="s">
        <v>428</v>
      </c>
      <c r="F723" s="35">
        <v>610</v>
      </c>
      <c r="G723" s="35">
        <v>1</v>
      </c>
      <c r="H723" s="40">
        <v>18</v>
      </c>
      <c r="I723" s="235">
        <f t="shared" si="183"/>
        <v>0</v>
      </c>
      <c r="J723" s="40"/>
      <c r="K723" s="40"/>
      <c r="L723" s="40"/>
      <c r="M723" s="52"/>
      <c r="N723" s="52"/>
    </row>
    <row r="724" spans="1:14" s="53" customFormat="1" ht="30" hidden="1" customHeight="1" x14ac:dyDescent="0.25">
      <c r="A724" s="111" t="s">
        <v>416</v>
      </c>
      <c r="B724" s="37" t="s">
        <v>63</v>
      </c>
      <c r="C724" s="37" t="s">
        <v>98</v>
      </c>
      <c r="D724" s="37" t="s">
        <v>100</v>
      </c>
      <c r="E724" s="32" t="s">
        <v>428</v>
      </c>
      <c r="F724" s="35"/>
      <c r="G724" s="35"/>
      <c r="H724" s="40"/>
      <c r="I724" s="235"/>
      <c r="J724" s="40">
        <f>J725</f>
        <v>0</v>
      </c>
      <c r="K724" s="40">
        <f>K725</f>
        <v>0</v>
      </c>
      <c r="L724" s="40">
        <f>L725</f>
        <v>0</v>
      </c>
      <c r="M724" s="52"/>
      <c r="N724" s="52"/>
    </row>
    <row r="725" spans="1:14" s="53" customFormat="1" ht="30" hidden="1" customHeight="1" x14ac:dyDescent="0.25">
      <c r="A725" s="6" t="s">
        <v>226</v>
      </c>
      <c r="B725" s="37" t="s">
        <v>63</v>
      </c>
      <c r="C725" s="37" t="s">
        <v>98</v>
      </c>
      <c r="D725" s="37" t="s">
        <v>100</v>
      </c>
      <c r="E725" s="32" t="s">
        <v>428</v>
      </c>
      <c r="F725" s="35">
        <v>600</v>
      </c>
      <c r="G725" s="33"/>
      <c r="H725" s="40">
        <f t="shared" ref="H725:L726" si="187">H726</f>
        <v>18</v>
      </c>
      <c r="I725" s="235">
        <f>J725-K725</f>
        <v>0</v>
      </c>
      <c r="J725" s="40">
        <f t="shared" si="187"/>
        <v>0</v>
      </c>
      <c r="K725" s="40">
        <f t="shared" si="187"/>
        <v>0</v>
      </c>
      <c r="L725" s="40">
        <f t="shared" si="187"/>
        <v>0</v>
      </c>
      <c r="M725" s="52"/>
      <c r="N725" s="52"/>
    </row>
    <row r="726" spans="1:14" s="53" customFormat="1" ht="15" hidden="1" customHeight="1" x14ac:dyDescent="0.25">
      <c r="A726" s="6" t="s">
        <v>47</v>
      </c>
      <c r="B726" s="37" t="s">
        <v>63</v>
      </c>
      <c r="C726" s="37" t="s">
        <v>98</v>
      </c>
      <c r="D726" s="37" t="s">
        <v>100</v>
      </c>
      <c r="E726" s="32" t="s">
        <v>428</v>
      </c>
      <c r="F726" s="35">
        <v>610</v>
      </c>
      <c r="G726" s="33"/>
      <c r="H726" s="40">
        <f t="shared" si="187"/>
        <v>18</v>
      </c>
      <c r="I726" s="235">
        <f>J726-K726</f>
        <v>0</v>
      </c>
      <c r="J726" s="40">
        <f t="shared" si="187"/>
        <v>0</v>
      </c>
      <c r="K726" s="40">
        <f t="shared" si="187"/>
        <v>0</v>
      </c>
      <c r="L726" s="40">
        <f t="shared" si="187"/>
        <v>0</v>
      </c>
      <c r="M726" s="52"/>
      <c r="N726" s="52"/>
    </row>
    <row r="727" spans="1:14" s="53" customFormat="1" ht="15" hidden="1" customHeight="1" x14ac:dyDescent="0.25">
      <c r="A727" s="7" t="s">
        <v>9</v>
      </c>
      <c r="B727" s="37" t="s">
        <v>63</v>
      </c>
      <c r="C727" s="37" t="s">
        <v>98</v>
      </c>
      <c r="D727" s="37" t="s">
        <v>100</v>
      </c>
      <c r="E727" s="32" t="s">
        <v>428</v>
      </c>
      <c r="F727" s="35">
        <v>610</v>
      </c>
      <c r="G727" s="35">
        <v>2</v>
      </c>
      <c r="H727" s="40">
        <v>18</v>
      </c>
      <c r="I727" s="235">
        <f>J727-K727</f>
        <v>0</v>
      </c>
      <c r="J727" s="40"/>
      <c r="K727" s="40"/>
      <c r="L727" s="40"/>
      <c r="M727" s="52"/>
      <c r="N727" s="52"/>
    </row>
    <row r="728" spans="1:14" s="53" customFormat="1" ht="30" hidden="1" x14ac:dyDescent="0.25">
      <c r="A728" s="111" t="s">
        <v>416</v>
      </c>
      <c r="B728" s="37" t="s">
        <v>63</v>
      </c>
      <c r="C728" s="37" t="s">
        <v>98</v>
      </c>
      <c r="D728" s="37" t="s">
        <v>100</v>
      </c>
      <c r="E728" s="32" t="s">
        <v>429</v>
      </c>
      <c r="F728" s="33"/>
      <c r="G728" s="33"/>
      <c r="H728" s="40">
        <f>H733</f>
        <v>18</v>
      </c>
      <c r="I728" s="235">
        <f t="shared" ref="I728:I735" si="188">J728-K728</f>
        <v>0</v>
      </c>
      <c r="J728" s="40">
        <f>J729+J736</f>
        <v>0</v>
      </c>
      <c r="K728" s="40">
        <f>K729+K736</f>
        <v>0</v>
      </c>
      <c r="L728" s="40">
        <f>L729+L736</f>
        <v>0</v>
      </c>
      <c r="M728" s="52"/>
      <c r="N728" s="52"/>
    </row>
    <row r="729" spans="1:14" s="53" customFormat="1" ht="30" hidden="1" x14ac:dyDescent="0.25">
      <c r="A729" s="6" t="s">
        <v>226</v>
      </c>
      <c r="B729" s="37" t="s">
        <v>63</v>
      </c>
      <c r="C729" s="37" t="s">
        <v>98</v>
      </c>
      <c r="D729" s="37" t="s">
        <v>100</v>
      </c>
      <c r="E729" s="32" t="s">
        <v>429</v>
      </c>
      <c r="F729" s="35">
        <v>600</v>
      </c>
      <c r="G729" s="33"/>
      <c r="H729" s="40">
        <f t="shared" ref="H729:L730" si="189">H730</f>
        <v>18</v>
      </c>
      <c r="I729" s="235">
        <f t="shared" si="188"/>
        <v>0</v>
      </c>
      <c r="J729" s="40">
        <f t="shared" si="189"/>
        <v>0</v>
      </c>
      <c r="K729" s="40">
        <f t="shared" si="189"/>
        <v>0</v>
      </c>
      <c r="L729" s="40">
        <f t="shared" si="189"/>
        <v>0</v>
      </c>
      <c r="M729" s="52"/>
      <c r="N729" s="52"/>
    </row>
    <row r="730" spans="1:14" s="53" customFormat="1" ht="15.75" hidden="1" customHeight="1" x14ac:dyDescent="0.25">
      <c r="A730" s="6" t="s">
        <v>47</v>
      </c>
      <c r="B730" s="37" t="s">
        <v>63</v>
      </c>
      <c r="C730" s="37" t="s">
        <v>98</v>
      </c>
      <c r="D730" s="37" t="s">
        <v>100</v>
      </c>
      <c r="E730" s="32" t="s">
        <v>429</v>
      </c>
      <c r="F730" s="35">
        <v>610</v>
      </c>
      <c r="G730" s="33"/>
      <c r="H730" s="40">
        <f t="shared" si="189"/>
        <v>18</v>
      </c>
      <c r="I730" s="235">
        <f t="shared" si="188"/>
        <v>0</v>
      </c>
      <c r="J730" s="40">
        <f t="shared" si="189"/>
        <v>0</v>
      </c>
      <c r="K730" s="40">
        <f t="shared" si="189"/>
        <v>0</v>
      </c>
      <c r="L730" s="40">
        <f t="shared" si="189"/>
        <v>0</v>
      </c>
      <c r="M730" s="52"/>
      <c r="N730" s="52"/>
    </row>
    <row r="731" spans="1:14" s="53" customFormat="1" hidden="1" x14ac:dyDescent="0.25">
      <c r="A731" s="7" t="s">
        <v>9</v>
      </c>
      <c r="B731" s="37" t="s">
        <v>63</v>
      </c>
      <c r="C731" s="37" t="s">
        <v>98</v>
      </c>
      <c r="D731" s="37" t="s">
        <v>100</v>
      </c>
      <c r="E731" s="32" t="s">
        <v>429</v>
      </c>
      <c r="F731" s="35">
        <v>610</v>
      </c>
      <c r="G731" s="35">
        <v>2</v>
      </c>
      <c r="H731" s="40">
        <v>18</v>
      </c>
      <c r="I731" s="235">
        <f t="shared" si="188"/>
        <v>0</v>
      </c>
      <c r="J731" s="40">
        <v>0</v>
      </c>
      <c r="K731" s="40">
        <v>0</v>
      </c>
      <c r="L731" s="40">
        <v>0</v>
      </c>
      <c r="M731" s="52"/>
      <c r="N731" s="52"/>
    </row>
    <row r="732" spans="1:14" s="53" customFormat="1" ht="30" hidden="1" customHeight="1" x14ac:dyDescent="0.25">
      <c r="A732" s="111" t="s">
        <v>416</v>
      </c>
      <c r="B732" s="37" t="s">
        <v>63</v>
      </c>
      <c r="C732" s="37" t="s">
        <v>98</v>
      </c>
      <c r="D732" s="37" t="s">
        <v>100</v>
      </c>
      <c r="E732" s="32" t="s">
        <v>417</v>
      </c>
      <c r="F732" s="35"/>
      <c r="G732" s="35"/>
      <c r="H732" s="40"/>
      <c r="I732" s="235"/>
      <c r="J732" s="40">
        <f>J733</f>
        <v>0</v>
      </c>
      <c r="K732" s="40">
        <f>K733</f>
        <v>0</v>
      </c>
      <c r="L732" s="40">
        <f>L733</f>
        <v>0</v>
      </c>
      <c r="M732" s="52"/>
      <c r="N732" s="52"/>
    </row>
    <row r="733" spans="1:14" s="53" customFormat="1" ht="30" hidden="1" customHeight="1" x14ac:dyDescent="0.25">
      <c r="A733" s="6" t="s">
        <v>226</v>
      </c>
      <c r="B733" s="37" t="s">
        <v>63</v>
      </c>
      <c r="C733" s="37" t="s">
        <v>98</v>
      </c>
      <c r="D733" s="37" t="s">
        <v>100</v>
      </c>
      <c r="E733" s="32" t="s">
        <v>417</v>
      </c>
      <c r="F733" s="35">
        <v>600</v>
      </c>
      <c r="G733" s="33"/>
      <c r="H733" s="40">
        <f t="shared" ref="H733:L734" si="190">H734</f>
        <v>18</v>
      </c>
      <c r="I733" s="235">
        <f t="shared" si="188"/>
        <v>0</v>
      </c>
      <c r="J733" s="40">
        <f t="shared" si="190"/>
        <v>0</v>
      </c>
      <c r="K733" s="40">
        <f t="shared" si="190"/>
        <v>0</v>
      </c>
      <c r="L733" s="40">
        <f t="shared" si="190"/>
        <v>0</v>
      </c>
      <c r="M733" s="52"/>
      <c r="N733" s="52"/>
    </row>
    <row r="734" spans="1:14" s="53" customFormat="1" ht="15" hidden="1" customHeight="1" x14ac:dyDescent="0.25">
      <c r="A734" s="6" t="s">
        <v>47</v>
      </c>
      <c r="B734" s="37" t="s">
        <v>63</v>
      </c>
      <c r="C734" s="37" t="s">
        <v>98</v>
      </c>
      <c r="D734" s="37" t="s">
        <v>100</v>
      </c>
      <c r="E734" s="32" t="s">
        <v>417</v>
      </c>
      <c r="F734" s="35">
        <v>610</v>
      </c>
      <c r="G734" s="33"/>
      <c r="H734" s="40">
        <f t="shared" si="190"/>
        <v>18</v>
      </c>
      <c r="I734" s="235">
        <f t="shared" si="188"/>
        <v>0</v>
      </c>
      <c r="J734" s="40">
        <f t="shared" si="190"/>
        <v>0</v>
      </c>
      <c r="K734" s="40">
        <f t="shared" si="190"/>
        <v>0</v>
      </c>
      <c r="L734" s="40">
        <f t="shared" si="190"/>
        <v>0</v>
      </c>
      <c r="M734" s="52"/>
      <c r="N734" s="52"/>
    </row>
    <row r="735" spans="1:14" s="53" customFormat="1" ht="15" hidden="1" customHeight="1" x14ac:dyDescent="0.25">
      <c r="A735" s="7" t="s">
        <v>9</v>
      </c>
      <c r="B735" s="37" t="s">
        <v>63</v>
      </c>
      <c r="C735" s="37" t="s">
        <v>98</v>
      </c>
      <c r="D735" s="37" t="s">
        <v>100</v>
      </c>
      <c r="E735" s="32" t="s">
        <v>417</v>
      </c>
      <c r="F735" s="35">
        <v>610</v>
      </c>
      <c r="G735" s="35">
        <v>2</v>
      </c>
      <c r="H735" s="40">
        <v>18</v>
      </c>
      <c r="I735" s="235">
        <f t="shared" si="188"/>
        <v>0</v>
      </c>
      <c r="J735" s="40"/>
      <c r="K735" s="40"/>
      <c r="L735" s="40"/>
      <c r="M735" s="52"/>
      <c r="N735" s="52"/>
    </row>
    <row r="736" spans="1:14" s="53" customFormat="1" ht="30" hidden="1" x14ac:dyDescent="0.25">
      <c r="A736" s="6" t="s">
        <v>226</v>
      </c>
      <c r="B736" s="37" t="s">
        <v>63</v>
      </c>
      <c r="C736" s="37" t="s">
        <v>98</v>
      </c>
      <c r="D736" s="37" t="s">
        <v>100</v>
      </c>
      <c r="E736" s="32" t="s">
        <v>429</v>
      </c>
      <c r="F736" s="35">
        <v>600</v>
      </c>
      <c r="G736" s="33"/>
      <c r="H736" s="40">
        <f t="shared" ref="H736:L737" si="191">H737</f>
        <v>18</v>
      </c>
      <c r="I736" s="235">
        <f>J736-K736</f>
        <v>0</v>
      </c>
      <c r="J736" s="40">
        <f t="shared" si="191"/>
        <v>0</v>
      </c>
      <c r="K736" s="40">
        <f t="shared" si="191"/>
        <v>0</v>
      </c>
      <c r="L736" s="40">
        <f t="shared" si="191"/>
        <v>0</v>
      </c>
      <c r="M736" s="52"/>
      <c r="N736" s="52"/>
    </row>
    <row r="737" spans="1:14" s="53" customFormat="1" hidden="1" x14ac:dyDescent="0.25">
      <c r="A737" s="6" t="s">
        <v>47</v>
      </c>
      <c r="B737" s="37" t="s">
        <v>63</v>
      </c>
      <c r="C737" s="37" t="s">
        <v>98</v>
      </c>
      <c r="D737" s="37" t="s">
        <v>100</v>
      </c>
      <c r="E737" s="32" t="s">
        <v>429</v>
      </c>
      <c r="F737" s="35">
        <v>610</v>
      </c>
      <c r="G737" s="33"/>
      <c r="H737" s="40">
        <f t="shared" si="191"/>
        <v>18</v>
      </c>
      <c r="I737" s="235">
        <f>J737-K737</f>
        <v>0</v>
      </c>
      <c r="J737" s="40">
        <f t="shared" si="191"/>
        <v>0</v>
      </c>
      <c r="K737" s="40">
        <f t="shared" si="191"/>
        <v>0</v>
      </c>
      <c r="L737" s="40">
        <f t="shared" si="191"/>
        <v>0</v>
      </c>
      <c r="M737" s="52"/>
      <c r="N737" s="52"/>
    </row>
    <row r="738" spans="1:14" s="53" customFormat="1" hidden="1" x14ac:dyDescent="0.25">
      <c r="A738" s="7" t="s">
        <v>8</v>
      </c>
      <c r="B738" s="37" t="s">
        <v>63</v>
      </c>
      <c r="C738" s="37" t="s">
        <v>98</v>
      </c>
      <c r="D738" s="37" t="s">
        <v>100</v>
      </c>
      <c r="E738" s="32" t="s">
        <v>429</v>
      </c>
      <c r="F738" s="35">
        <v>610</v>
      </c>
      <c r="G738" s="35">
        <v>1</v>
      </c>
      <c r="H738" s="40">
        <v>18</v>
      </c>
      <c r="I738" s="235">
        <f>J738-K738</f>
        <v>0</v>
      </c>
      <c r="J738" s="40"/>
      <c r="K738" s="40"/>
      <c r="L738" s="40"/>
      <c r="M738" s="52"/>
      <c r="N738" s="52"/>
    </row>
    <row r="739" spans="1:14" ht="38.25" customHeight="1" x14ac:dyDescent="0.25">
      <c r="A739" s="116" t="s">
        <v>588</v>
      </c>
      <c r="B739" s="37" t="s">
        <v>63</v>
      </c>
      <c r="C739" s="37" t="s">
        <v>98</v>
      </c>
      <c r="D739" s="37" t="s">
        <v>100</v>
      </c>
      <c r="E739" s="35">
        <v>5420000000</v>
      </c>
      <c r="F739" s="35"/>
      <c r="G739" s="35"/>
      <c r="H739" s="40"/>
      <c r="I739" s="235"/>
      <c r="J739" s="40">
        <f>J740+J752</f>
        <v>325.09753000000001</v>
      </c>
      <c r="K739" s="40">
        <f>K740+K752</f>
        <v>0</v>
      </c>
      <c r="L739" s="40">
        <f>L740+L752</f>
        <v>0</v>
      </c>
    </row>
    <row r="740" spans="1:14" s="53" customFormat="1" ht="45" x14ac:dyDescent="0.25">
      <c r="A740" s="24" t="s">
        <v>381</v>
      </c>
      <c r="B740" s="37" t="s">
        <v>63</v>
      </c>
      <c r="C740" s="37" t="s">
        <v>98</v>
      </c>
      <c r="D740" s="37" t="s">
        <v>100</v>
      </c>
      <c r="E740" s="32" t="s">
        <v>386</v>
      </c>
      <c r="F740" s="33"/>
      <c r="G740" s="33"/>
      <c r="H740" s="40">
        <f>H741</f>
        <v>18</v>
      </c>
      <c r="I740" s="235">
        <f t="shared" ref="I740:I747" si="192">J740-K740</f>
        <v>325.09753000000001</v>
      </c>
      <c r="J740" s="40">
        <f>J741+J744</f>
        <v>325.09753000000001</v>
      </c>
      <c r="K740" s="40">
        <f>K741+K744</f>
        <v>0</v>
      </c>
      <c r="L740" s="40">
        <f>L741+L744</f>
        <v>0</v>
      </c>
      <c r="M740" s="42"/>
      <c r="N740" s="42"/>
    </row>
    <row r="741" spans="1:14" s="53" customFormat="1" ht="30" x14ac:dyDescent="0.25">
      <c r="A741" s="6" t="s">
        <v>46</v>
      </c>
      <c r="B741" s="37" t="s">
        <v>63</v>
      </c>
      <c r="C741" s="37" t="s">
        <v>98</v>
      </c>
      <c r="D741" s="37" t="s">
        <v>100</v>
      </c>
      <c r="E741" s="32" t="s">
        <v>386</v>
      </c>
      <c r="F741" s="35">
        <v>600</v>
      </c>
      <c r="G741" s="33"/>
      <c r="H741" s="40">
        <f>H742</f>
        <v>18</v>
      </c>
      <c r="I741" s="235">
        <f t="shared" si="192"/>
        <v>250</v>
      </c>
      <c r="J741" s="40">
        <f t="shared" ref="J741:L744" si="193">J742</f>
        <v>250</v>
      </c>
      <c r="K741" s="40">
        <f t="shared" si="193"/>
        <v>0</v>
      </c>
      <c r="L741" s="40">
        <f t="shared" si="193"/>
        <v>0</v>
      </c>
      <c r="M741" s="42"/>
      <c r="N741" s="42"/>
    </row>
    <row r="742" spans="1:14" s="53" customFormat="1" x14ac:dyDescent="0.25">
      <c r="A742" s="6" t="s">
        <v>47</v>
      </c>
      <c r="B742" s="37" t="s">
        <v>63</v>
      </c>
      <c r="C742" s="37" t="s">
        <v>98</v>
      </c>
      <c r="D742" s="37" t="s">
        <v>100</v>
      </c>
      <c r="E742" s="32" t="s">
        <v>386</v>
      </c>
      <c r="F742" s="35">
        <v>610</v>
      </c>
      <c r="G742" s="33"/>
      <c r="H742" s="40">
        <f>H743</f>
        <v>18</v>
      </c>
      <c r="I742" s="235">
        <f t="shared" si="192"/>
        <v>250</v>
      </c>
      <c r="J742" s="40">
        <f t="shared" si="193"/>
        <v>250</v>
      </c>
      <c r="K742" s="40">
        <f t="shared" si="193"/>
        <v>0</v>
      </c>
      <c r="L742" s="40">
        <f t="shared" si="193"/>
        <v>0</v>
      </c>
      <c r="M742" s="42"/>
      <c r="N742" s="42"/>
    </row>
    <row r="743" spans="1:14" s="53" customFormat="1" x14ac:dyDescent="0.25">
      <c r="A743" s="7" t="s">
        <v>9</v>
      </c>
      <c r="B743" s="37" t="s">
        <v>63</v>
      </c>
      <c r="C743" s="37" t="s">
        <v>98</v>
      </c>
      <c r="D743" s="37" t="s">
        <v>100</v>
      </c>
      <c r="E743" s="32" t="s">
        <v>386</v>
      </c>
      <c r="F743" s="35">
        <v>610</v>
      </c>
      <c r="G743" s="35">
        <v>2</v>
      </c>
      <c r="H743" s="40">
        <v>18</v>
      </c>
      <c r="I743" s="235">
        <f t="shared" si="192"/>
        <v>250</v>
      </c>
      <c r="J743" s="40">
        <v>250</v>
      </c>
      <c r="K743" s="40">
        <v>0</v>
      </c>
      <c r="L743" s="40">
        <v>0</v>
      </c>
      <c r="M743" s="42"/>
      <c r="N743" s="42"/>
    </row>
    <row r="744" spans="1:14" s="53" customFormat="1" ht="45" x14ac:dyDescent="0.25">
      <c r="A744" s="24" t="s">
        <v>381</v>
      </c>
      <c r="B744" s="37" t="s">
        <v>63</v>
      </c>
      <c r="C744" s="37" t="s">
        <v>98</v>
      </c>
      <c r="D744" s="37" t="s">
        <v>100</v>
      </c>
      <c r="E744" s="32" t="s">
        <v>386</v>
      </c>
      <c r="F744" s="33"/>
      <c r="G744" s="33"/>
      <c r="H744" s="40">
        <f>H745</f>
        <v>18</v>
      </c>
      <c r="I744" s="302">
        <f>J744-K744</f>
        <v>75.097530000000006</v>
      </c>
      <c r="J744" s="40">
        <f t="shared" si="193"/>
        <v>75.097530000000006</v>
      </c>
      <c r="K744" s="40">
        <f t="shared" si="193"/>
        <v>0</v>
      </c>
      <c r="L744" s="40">
        <f t="shared" si="193"/>
        <v>0</v>
      </c>
      <c r="M744" s="42"/>
      <c r="N744" s="42"/>
    </row>
    <row r="745" spans="1:14" s="53" customFormat="1" ht="30" x14ac:dyDescent="0.25">
      <c r="A745" s="6" t="s">
        <v>46</v>
      </c>
      <c r="B745" s="37" t="s">
        <v>63</v>
      </c>
      <c r="C745" s="37" t="s">
        <v>98</v>
      </c>
      <c r="D745" s="37" t="s">
        <v>100</v>
      </c>
      <c r="E745" s="32" t="s">
        <v>386</v>
      </c>
      <c r="F745" s="35">
        <v>600</v>
      </c>
      <c r="G745" s="33"/>
      <c r="H745" s="40">
        <f>H746</f>
        <v>18</v>
      </c>
      <c r="I745" s="302">
        <f t="shared" si="192"/>
        <v>75.097530000000006</v>
      </c>
      <c r="J745" s="40">
        <f t="shared" ref="J745:L746" si="194">J746</f>
        <v>75.097530000000006</v>
      </c>
      <c r="K745" s="40">
        <f t="shared" si="194"/>
        <v>0</v>
      </c>
      <c r="L745" s="40">
        <f t="shared" si="194"/>
        <v>0</v>
      </c>
      <c r="M745" s="42"/>
      <c r="N745" s="42"/>
    </row>
    <row r="746" spans="1:14" s="53" customFormat="1" x14ac:dyDescent="0.25">
      <c r="A746" s="6" t="s">
        <v>47</v>
      </c>
      <c r="B746" s="37" t="s">
        <v>63</v>
      </c>
      <c r="C746" s="37" t="s">
        <v>98</v>
      </c>
      <c r="D746" s="37" t="s">
        <v>100</v>
      </c>
      <c r="E746" s="32" t="s">
        <v>386</v>
      </c>
      <c r="F746" s="35">
        <v>610</v>
      </c>
      <c r="G746" s="33"/>
      <c r="H746" s="40">
        <f>H747</f>
        <v>18</v>
      </c>
      <c r="I746" s="302">
        <f t="shared" si="192"/>
        <v>75.097530000000006</v>
      </c>
      <c r="J746" s="40">
        <f t="shared" si="194"/>
        <v>75.097530000000006</v>
      </c>
      <c r="K746" s="40">
        <f t="shared" si="194"/>
        <v>0</v>
      </c>
      <c r="L746" s="40">
        <f t="shared" si="194"/>
        <v>0</v>
      </c>
      <c r="M746" s="42"/>
      <c r="N746" s="42"/>
    </row>
    <row r="747" spans="1:14" s="53" customFormat="1" x14ac:dyDescent="0.25">
      <c r="A747" s="7" t="s">
        <v>8</v>
      </c>
      <c r="B747" s="37" t="s">
        <v>63</v>
      </c>
      <c r="C747" s="37" t="s">
        <v>98</v>
      </c>
      <c r="D747" s="37" t="s">
        <v>100</v>
      </c>
      <c r="E747" s="32" t="s">
        <v>386</v>
      </c>
      <c r="F747" s="35">
        <v>610</v>
      </c>
      <c r="G747" s="35">
        <v>1</v>
      </c>
      <c r="H747" s="40">
        <v>18</v>
      </c>
      <c r="I747" s="302">
        <f t="shared" si="192"/>
        <v>75.097530000000006</v>
      </c>
      <c r="J747" s="40">
        <v>75.097530000000006</v>
      </c>
      <c r="K747" s="40">
        <v>0</v>
      </c>
      <c r="L747" s="40">
        <v>0</v>
      </c>
      <c r="M747" s="42"/>
      <c r="N747" s="42"/>
    </row>
    <row r="748" spans="1:14" ht="30" hidden="1" customHeight="1" x14ac:dyDescent="0.25">
      <c r="A748" s="30" t="s">
        <v>217</v>
      </c>
      <c r="B748" s="37" t="s">
        <v>63</v>
      </c>
      <c r="C748" s="37" t="s">
        <v>98</v>
      </c>
      <c r="D748" s="37" t="s">
        <v>100</v>
      </c>
      <c r="E748" s="32" t="s">
        <v>220</v>
      </c>
      <c r="F748" s="33"/>
      <c r="G748" s="33"/>
      <c r="H748" s="40">
        <f>H749</f>
        <v>3</v>
      </c>
      <c r="I748" s="235">
        <f t="shared" ref="I748:I763" si="195">J748-K748</f>
        <v>0</v>
      </c>
      <c r="J748" s="40">
        <f t="shared" ref="J748:L750" si="196">J749</f>
        <v>0</v>
      </c>
      <c r="K748" s="40">
        <f t="shared" si="196"/>
        <v>0</v>
      </c>
      <c r="L748" s="40">
        <f t="shared" si="196"/>
        <v>0</v>
      </c>
    </row>
    <row r="749" spans="1:14" ht="30" hidden="1" customHeight="1" x14ac:dyDescent="0.25">
      <c r="A749" s="6" t="s">
        <v>46</v>
      </c>
      <c r="B749" s="37" t="s">
        <v>63</v>
      </c>
      <c r="C749" s="37" t="s">
        <v>98</v>
      </c>
      <c r="D749" s="37" t="s">
        <v>100</v>
      </c>
      <c r="E749" s="32" t="s">
        <v>220</v>
      </c>
      <c r="F749" s="35">
        <v>600</v>
      </c>
      <c r="G749" s="33"/>
      <c r="H749" s="40">
        <f>H750</f>
        <v>3</v>
      </c>
      <c r="I749" s="235">
        <f t="shared" si="195"/>
        <v>0</v>
      </c>
      <c r="J749" s="40">
        <f t="shared" si="196"/>
        <v>0</v>
      </c>
      <c r="K749" s="40">
        <f t="shared" si="196"/>
        <v>0</v>
      </c>
      <c r="L749" s="40">
        <f t="shared" si="196"/>
        <v>0</v>
      </c>
    </row>
    <row r="750" spans="1:14" ht="15" hidden="1" customHeight="1" x14ac:dyDescent="0.25">
      <c r="A750" s="6" t="s">
        <v>47</v>
      </c>
      <c r="B750" s="37" t="s">
        <v>63</v>
      </c>
      <c r="C750" s="37" t="s">
        <v>98</v>
      </c>
      <c r="D750" s="37" t="s">
        <v>100</v>
      </c>
      <c r="E750" s="32" t="s">
        <v>220</v>
      </c>
      <c r="F750" s="35">
        <v>610</v>
      </c>
      <c r="G750" s="33"/>
      <c r="H750" s="40">
        <f>H751</f>
        <v>3</v>
      </c>
      <c r="I750" s="235">
        <f t="shared" si="195"/>
        <v>0</v>
      </c>
      <c r="J750" s="40">
        <f t="shared" si="196"/>
        <v>0</v>
      </c>
      <c r="K750" s="40">
        <f t="shared" si="196"/>
        <v>0</v>
      </c>
      <c r="L750" s="40">
        <f t="shared" si="196"/>
        <v>0</v>
      </c>
    </row>
    <row r="751" spans="1:14" ht="15" hidden="1" customHeight="1" x14ac:dyDescent="0.25">
      <c r="A751" s="7" t="s">
        <v>8</v>
      </c>
      <c r="B751" s="37" t="s">
        <v>63</v>
      </c>
      <c r="C751" s="37" t="s">
        <v>98</v>
      </c>
      <c r="D751" s="37" t="s">
        <v>100</v>
      </c>
      <c r="E751" s="32" t="s">
        <v>220</v>
      </c>
      <c r="F751" s="35">
        <v>610</v>
      </c>
      <c r="G751" s="35">
        <v>1</v>
      </c>
      <c r="H751" s="40">
        <v>3</v>
      </c>
      <c r="I751" s="235">
        <f t="shared" si="195"/>
        <v>0</v>
      </c>
      <c r="J751" s="40"/>
      <c r="K751" s="40"/>
      <c r="L751" s="40"/>
    </row>
    <row r="752" spans="1:14" s="53" customFormat="1" ht="45" hidden="1" x14ac:dyDescent="0.25">
      <c r="A752" s="24" t="s">
        <v>433</v>
      </c>
      <c r="B752" s="37" t="s">
        <v>63</v>
      </c>
      <c r="C752" s="37" t="s">
        <v>98</v>
      </c>
      <c r="D752" s="37" t="s">
        <v>100</v>
      </c>
      <c r="E752" s="32" t="s">
        <v>434</v>
      </c>
      <c r="F752" s="33"/>
      <c r="G752" s="33"/>
      <c r="H752" s="40">
        <f>H753</f>
        <v>18</v>
      </c>
      <c r="I752" s="235">
        <f t="shared" ref="I752:I758" si="197">J752-K752</f>
        <v>0</v>
      </c>
      <c r="J752" s="40">
        <f>J755+J758</f>
        <v>0</v>
      </c>
      <c r="K752" s="40">
        <f>K755+K758</f>
        <v>0</v>
      </c>
      <c r="L752" s="40">
        <f>L755+L758</f>
        <v>0</v>
      </c>
      <c r="M752" s="42"/>
      <c r="N752" s="42"/>
    </row>
    <row r="753" spans="1:14" s="53" customFormat="1" ht="30" hidden="1" x14ac:dyDescent="0.25">
      <c r="A753" s="6" t="s">
        <v>46</v>
      </c>
      <c r="B753" s="37" t="s">
        <v>63</v>
      </c>
      <c r="C753" s="37" t="s">
        <v>98</v>
      </c>
      <c r="D753" s="37" t="s">
        <v>100</v>
      </c>
      <c r="E753" s="32" t="s">
        <v>434</v>
      </c>
      <c r="F753" s="35">
        <v>600</v>
      </c>
      <c r="G753" s="33"/>
      <c r="H753" s="40">
        <f>H754</f>
        <v>18</v>
      </c>
      <c r="I753" s="235">
        <f t="shared" si="197"/>
        <v>0</v>
      </c>
      <c r="J753" s="40">
        <f t="shared" ref="J753:L757" si="198">J754</f>
        <v>0</v>
      </c>
      <c r="K753" s="40">
        <f t="shared" si="198"/>
        <v>0</v>
      </c>
      <c r="L753" s="40">
        <f t="shared" si="198"/>
        <v>0</v>
      </c>
      <c r="M753" s="42"/>
      <c r="N753" s="42"/>
    </row>
    <row r="754" spans="1:14" s="53" customFormat="1" hidden="1" x14ac:dyDescent="0.25">
      <c r="A754" s="6" t="s">
        <v>47</v>
      </c>
      <c r="B754" s="37" t="s">
        <v>63</v>
      </c>
      <c r="C754" s="37" t="s">
        <v>98</v>
      </c>
      <c r="D754" s="37" t="s">
        <v>100</v>
      </c>
      <c r="E754" s="32" t="s">
        <v>434</v>
      </c>
      <c r="F754" s="35">
        <v>610</v>
      </c>
      <c r="G754" s="33"/>
      <c r="H754" s="40">
        <f>H755</f>
        <v>18</v>
      </c>
      <c r="I754" s="235">
        <f t="shared" si="197"/>
        <v>0</v>
      </c>
      <c r="J754" s="40">
        <f t="shared" si="198"/>
        <v>0</v>
      </c>
      <c r="K754" s="40">
        <f t="shared" si="198"/>
        <v>0</v>
      </c>
      <c r="L754" s="40">
        <f t="shared" si="198"/>
        <v>0</v>
      </c>
      <c r="M754" s="42"/>
      <c r="N754" s="42"/>
    </row>
    <row r="755" spans="1:14" s="53" customFormat="1" hidden="1" x14ac:dyDescent="0.25">
      <c r="A755" s="7" t="s">
        <v>9</v>
      </c>
      <c r="B755" s="37" t="s">
        <v>63</v>
      </c>
      <c r="C755" s="37" t="s">
        <v>98</v>
      </c>
      <c r="D755" s="37" t="s">
        <v>100</v>
      </c>
      <c r="E755" s="32" t="s">
        <v>434</v>
      </c>
      <c r="F755" s="35">
        <v>610</v>
      </c>
      <c r="G755" s="35">
        <v>2</v>
      </c>
      <c r="H755" s="40">
        <v>18</v>
      </c>
      <c r="I755" s="235">
        <f t="shared" si="197"/>
        <v>0</v>
      </c>
      <c r="J755" s="40"/>
      <c r="K755" s="40"/>
      <c r="L755" s="40"/>
      <c r="M755" s="42"/>
      <c r="N755" s="42"/>
    </row>
    <row r="756" spans="1:14" s="53" customFormat="1" ht="30" hidden="1" x14ac:dyDescent="0.25">
      <c r="A756" s="6" t="s">
        <v>46</v>
      </c>
      <c r="B756" s="37" t="s">
        <v>63</v>
      </c>
      <c r="C756" s="37" t="s">
        <v>98</v>
      </c>
      <c r="D756" s="37" t="s">
        <v>100</v>
      </c>
      <c r="E756" s="32" t="s">
        <v>434</v>
      </c>
      <c r="F756" s="35">
        <v>600</v>
      </c>
      <c r="G756" s="33"/>
      <c r="H756" s="40">
        <f>H757</f>
        <v>18</v>
      </c>
      <c r="I756" s="235">
        <f t="shared" si="197"/>
        <v>0</v>
      </c>
      <c r="J756" s="40">
        <f t="shared" si="198"/>
        <v>0</v>
      </c>
      <c r="K756" s="40">
        <f t="shared" si="198"/>
        <v>0</v>
      </c>
      <c r="L756" s="40">
        <f t="shared" si="198"/>
        <v>0</v>
      </c>
      <c r="M756" s="42"/>
      <c r="N756" s="42"/>
    </row>
    <row r="757" spans="1:14" s="53" customFormat="1" hidden="1" x14ac:dyDescent="0.25">
      <c r="A757" s="6" t="s">
        <v>47</v>
      </c>
      <c r="B757" s="37" t="s">
        <v>63</v>
      </c>
      <c r="C757" s="37" t="s">
        <v>98</v>
      </c>
      <c r="D757" s="37" t="s">
        <v>100</v>
      </c>
      <c r="E757" s="32" t="s">
        <v>434</v>
      </c>
      <c r="F757" s="35">
        <v>610</v>
      </c>
      <c r="G757" s="33"/>
      <c r="H757" s="40">
        <f>H758</f>
        <v>18</v>
      </c>
      <c r="I757" s="235">
        <f t="shared" si="197"/>
        <v>0</v>
      </c>
      <c r="J757" s="40">
        <f t="shared" si="198"/>
        <v>0</v>
      </c>
      <c r="K757" s="40">
        <f t="shared" si="198"/>
        <v>0</v>
      </c>
      <c r="L757" s="40">
        <f t="shared" si="198"/>
        <v>0</v>
      </c>
      <c r="M757" s="42"/>
      <c r="N757" s="42"/>
    </row>
    <row r="758" spans="1:14" s="53" customFormat="1" hidden="1" x14ac:dyDescent="0.25">
      <c r="A758" s="7" t="s">
        <v>8</v>
      </c>
      <c r="B758" s="37" t="s">
        <v>63</v>
      </c>
      <c r="C758" s="37" t="s">
        <v>98</v>
      </c>
      <c r="D758" s="37" t="s">
        <v>100</v>
      </c>
      <c r="E758" s="32" t="s">
        <v>434</v>
      </c>
      <c r="F758" s="35">
        <v>610</v>
      </c>
      <c r="G758" s="35">
        <v>1</v>
      </c>
      <c r="H758" s="40">
        <v>18</v>
      </c>
      <c r="I758" s="235">
        <f t="shared" si="197"/>
        <v>0</v>
      </c>
      <c r="J758" s="40"/>
      <c r="K758" s="40"/>
      <c r="L758" s="40"/>
      <c r="M758" s="42"/>
      <c r="N758" s="42"/>
    </row>
    <row r="759" spans="1:14" ht="45" x14ac:dyDescent="0.25">
      <c r="A759" s="112" t="s">
        <v>551</v>
      </c>
      <c r="B759" s="37" t="s">
        <v>63</v>
      </c>
      <c r="C759" s="37" t="s">
        <v>98</v>
      </c>
      <c r="D759" s="37" t="s">
        <v>100</v>
      </c>
      <c r="E759" s="35">
        <v>6100000000</v>
      </c>
      <c r="F759" s="33"/>
      <c r="G759" s="33"/>
      <c r="H759" s="40" t="e">
        <f>#REF!</f>
        <v>#REF!</v>
      </c>
      <c r="I759" s="235">
        <f t="shared" si="195"/>
        <v>0</v>
      </c>
      <c r="J759" s="40">
        <f>J760</f>
        <v>2</v>
      </c>
      <c r="K759" s="40">
        <f>K760</f>
        <v>2</v>
      </c>
      <c r="L759" s="40">
        <f>L760</f>
        <v>2</v>
      </c>
    </row>
    <row r="760" spans="1:14" ht="30" x14ac:dyDescent="0.25">
      <c r="A760" s="111" t="s">
        <v>375</v>
      </c>
      <c r="B760" s="37" t="s">
        <v>63</v>
      </c>
      <c r="C760" s="37" t="s">
        <v>98</v>
      </c>
      <c r="D760" s="37" t="s">
        <v>100</v>
      </c>
      <c r="E760" s="32">
        <v>6100191090</v>
      </c>
      <c r="F760" s="33"/>
      <c r="G760" s="33"/>
      <c r="H760" s="40">
        <f>H761</f>
        <v>3</v>
      </c>
      <c r="I760" s="235">
        <f t="shared" si="195"/>
        <v>0</v>
      </c>
      <c r="J760" s="40">
        <f t="shared" ref="J760:L762" si="199">J761</f>
        <v>2</v>
      </c>
      <c r="K760" s="40">
        <f t="shared" si="199"/>
        <v>2</v>
      </c>
      <c r="L760" s="40">
        <f t="shared" si="199"/>
        <v>2</v>
      </c>
    </row>
    <row r="761" spans="1:14" ht="30" x14ac:dyDescent="0.25">
      <c r="A761" s="6" t="s">
        <v>46</v>
      </c>
      <c r="B761" s="37" t="s">
        <v>63</v>
      </c>
      <c r="C761" s="37" t="s">
        <v>98</v>
      </c>
      <c r="D761" s="37" t="s">
        <v>100</v>
      </c>
      <c r="E761" s="32">
        <v>6100191090</v>
      </c>
      <c r="F761" s="35">
        <v>600</v>
      </c>
      <c r="G761" s="33"/>
      <c r="H761" s="40">
        <f>H762</f>
        <v>3</v>
      </c>
      <c r="I761" s="235">
        <f t="shared" si="195"/>
        <v>0</v>
      </c>
      <c r="J761" s="40">
        <f t="shared" si="199"/>
        <v>2</v>
      </c>
      <c r="K761" s="40">
        <f t="shared" si="199"/>
        <v>2</v>
      </c>
      <c r="L761" s="40">
        <f t="shared" si="199"/>
        <v>2</v>
      </c>
    </row>
    <row r="762" spans="1:14" x14ac:dyDescent="0.25">
      <c r="A762" s="6" t="s">
        <v>47</v>
      </c>
      <c r="B762" s="37" t="s">
        <v>63</v>
      </c>
      <c r="C762" s="37" t="s">
        <v>98</v>
      </c>
      <c r="D762" s="37" t="s">
        <v>100</v>
      </c>
      <c r="E762" s="32">
        <v>6100191090</v>
      </c>
      <c r="F762" s="35">
        <v>610</v>
      </c>
      <c r="G762" s="33"/>
      <c r="H762" s="40">
        <f>H763</f>
        <v>3</v>
      </c>
      <c r="I762" s="235">
        <f t="shared" si="195"/>
        <v>0</v>
      </c>
      <c r="J762" s="40">
        <f t="shared" si="199"/>
        <v>2</v>
      </c>
      <c r="K762" s="40">
        <f t="shared" si="199"/>
        <v>2</v>
      </c>
      <c r="L762" s="40">
        <f t="shared" si="199"/>
        <v>2</v>
      </c>
    </row>
    <row r="763" spans="1:14" x14ac:dyDescent="0.25">
      <c r="A763" s="7" t="s">
        <v>8</v>
      </c>
      <c r="B763" s="37" t="s">
        <v>63</v>
      </c>
      <c r="C763" s="37" t="s">
        <v>98</v>
      </c>
      <c r="D763" s="37" t="s">
        <v>100</v>
      </c>
      <c r="E763" s="32">
        <v>6100191090</v>
      </c>
      <c r="F763" s="35">
        <v>610</v>
      </c>
      <c r="G763" s="35">
        <v>1</v>
      </c>
      <c r="H763" s="40">
        <v>3</v>
      </c>
      <c r="I763" s="235">
        <f t="shared" si="195"/>
        <v>0</v>
      </c>
      <c r="J763" s="40">
        <v>2</v>
      </c>
      <c r="K763" s="40">
        <v>2</v>
      </c>
      <c r="L763" s="40">
        <v>2</v>
      </c>
    </row>
    <row r="764" spans="1:14" x14ac:dyDescent="0.25">
      <c r="A764" s="5" t="s">
        <v>56</v>
      </c>
      <c r="B764" s="93" t="s">
        <v>63</v>
      </c>
      <c r="C764" s="93">
        <v>1000</v>
      </c>
      <c r="D764" s="36"/>
      <c r="E764" s="33"/>
      <c r="F764" s="33"/>
      <c r="G764" s="33"/>
      <c r="H764" s="235" t="e">
        <f>H765+H789+H775</f>
        <v>#REF!</v>
      </c>
      <c r="I764" s="235">
        <f t="shared" ref="I764:I783" si="200">J764-K764</f>
        <v>-850</v>
      </c>
      <c r="J764" s="235">
        <f>J765+J789+J775</f>
        <v>11426.3388</v>
      </c>
      <c r="K764" s="235">
        <f>K765+K789+K775</f>
        <v>12276.3388</v>
      </c>
      <c r="L764" s="235">
        <f>L765+L789+L775</f>
        <v>17914.528200000001</v>
      </c>
    </row>
    <row r="765" spans="1:14" x14ac:dyDescent="0.25">
      <c r="A765" s="5" t="s">
        <v>91</v>
      </c>
      <c r="B765" s="93" t="s">
        <v>63</v>
      </c>
      <c r="C765" s="93">
        <v>1000</v>
      </c>
      <c r="D765" s="93">
        <v>1001</v>
      </c>
      <c r="E765" s="35"/>
      <c r="F765" s="181"/>
      <c r="G765" s="181"/>
      <c r="H765" s="235">
        <f t="shared" ref="H765:L769" si="201">H766</f>
        <v>1540</v>
      </c>
      <c r="I765" s="235">
        <f t="shared" si="200"/>
        <v>0</v>
      </c>
      <c r="J765" s="235">
        <f t="shared" si="201"/>
        <v>1000</v>
      </c>
      <c r="K765" s="235">
        <f t="shared" si="201"/>
        <v>1000</v>
      </c>
      <c r="L765" s="235">
        <f t="shared" si="201"/>
        <v>1000</v>
      </c>
    </row>
    <row r="766" spans="1:14" ht="14.25" customHeight="1" x14ac:dyDescent="0.25">
      <c r="A766" s="6" t="s">
        <v>16</v>
      </c>
      <c r="B766" s="37" t="s">
        <v>63</v>
      </c>
      <c r="C766" s="37">
        <v>1000</v>
      </c>
      <c r="D766" s="37">
        <v>1001</v>
      </c>
      <c r="E766" s="35">
        <v>9000000000</v>
      </c>
      <c r="F766" s="33"/>
      <c r="G766" s="33"/>
      <c r="H766" s="40">
        <f t="shared" si="201"/>
        <v>1540</v>
      </c>
      <c r="I766" s="235">
        <f t="shared" si="200"/>
        <v>0</v>
      </c>
      <c r="J766" s="40">
        <f>J770+J774</f>
        <v>1000</v>
      </c>
      <c r="K766" s="40">
        <f>K770+K774</f>
        <v>1000</v>
      </c>
      <c r="L766" s="40">
        <f>L770+L774</f>
        <v>1000</v>
      </c>
    </row>
    <row r="767" spans="1:14" x14ac:dyDescent="0.25">
      <c r="A767" s="6" t="s">
        <v>346</v>
      </c>
      <c r="B767" s="37" t="s">
        <v>63</v>
      </c>
      <c r="C767" s="37">
        <v>1000</v>
      </c>
      <c r="D767" s="37">
        <v>1001</v>
      </c>
      <c r="E767" s="35">
        <v>9000090910</v>
      </c>
      <c r="F767" s="33"/>
      <c r="G767" s="33"/>
      <c r="H767" s="40">
        <f t="shared" si="201"/>
        <v>1540</v>
      </c>
      <c r="I767" s="302">
        <f t="shared" si="200"/>
        <v>0</v>
      </c>
      <c r="J767" s="40">
        <f t="shared" si="201"/>
        <v>800</v>
      </c>
      <c r="K767" s="40">
        <f t="shared" si="201"/>
        <v>800</v>
      </c>
      <c r="L767" s="40">
        <f t="shared" si="201"/>
        <v>800</v>
      </c>
    </row>
    <row r="768" spans="1:14" x14ac:dyDescent="0.25">
      <c r="A768" s="6" t="s">
        <v>49</v>
      </c>
      <c r="B768" s="37" t="s">
        <v>63</v>
      </c>
      <c r="C768" s="37">
        <v>1000</v>
      </c>
      <c r="D768" s="37">
        <v>1001</v>
      </c>
      <c r="E768" s="35">
        <v>9000090910</v>
      </c>
      <c r="F768" s="35">
        <v>300</v>
      </c>
      <c r="G768" s="33"/>
      <c r="H768" s="40">
        <f t="shared" si="201"/>
        <v>1540</v>
      </c>
      <c r="I768" s="302">
        <f t="shared" si="200"/>
        <v>0</v>
      </c>
      <c r="J768" s="40">
        <f t="shared" si="201"/>
        <v>800</v>
      </c>
      <c r="K768" s="40">
        <f t="shared" si="201"/>
        <v>800</v>
      </c>
      <c r="L768" s="40">
        <f t="shared" si="201"/>
        <v>800</v>
      </c>
    </row>
    <row r="769" spans="1:12" x14ac:dyDescent="0.25">
      <c r="A769" s="6" t="s">
        <v>58</v>
      </c>
      <c r="B769" s="37" t="s">
        <v>63</v>
      </c>
      <c r="C769" s="37">
        <v>1000</v>
      </c>
      <c r="D769" s="37">
        <v>1001</v>
      </c>
      <c r="E769" s="35">
        <v>9000090910</v>
      </c>
      <c r="F769" s="35">
        <v>310</v>
      </c>
      <c r="G769" s="33"/>
      <c r="H769" s="40">
        <f t="shared" si="201"/>
        <v>1540</v>
      </c>
      <c r="I769" s="302">
        <f t="shared" si="200"/>
        <v>0</v>
      </c>
      <c r="J769" s="40">
        <f t="shared" si="201"/>
        <v>800</v>
      </c>
      <c r="K769" s="40">
        <f t="shared" si="201"/>
        <v>800</v>
      </c>
      <c r="L769" s="40">
        <f t="shared" si="201"/>
        <v>800</v>
      </c>
    </row>
    <row r="770" spans="1:12" x14ac:dyDescent="0.25">
      <c r="A770" s="7" t="s">
        <v>8</v>
      </c>
      <c r="B770" s="37" t="s">
        <v>63</v>
      </c>
      <c r="C770" s="37">
        <v>1000</v>
      </c>
      <c r="D770" s="37">
        <v>1001</v>
      </c>
      <c r="E770" s="35">
        <v>9000090910</v>
      </c>
      <c r="F770" s="35">
        <v>310</v>
      </c>
      <c r="G770" s="35">
        <v>1</v>
      </c>
      <c r="H770" s="40">
        <v>1540</v>
      </c>
      <c r="I770" s="302">
        <f t="shared" si="200"/>
        <v>0</v>
      </c>
      <c r="J770" s="40">
        <v>800</v>
      </c>
      <c r="K770" s="40">
        <v>800</v>
      </c>
      <c r="L770" s="40">
        <v>800</v>
      </c>
    </row>
    <row r="771" spans="1:12" ht="30" x14ac:dyDescent="0.25">
      <c r="A771" s="67" t="s">
        <v>169</v>
      </c>
      <c r="B771" s="37" t="s">
        <v>63</v>
      </c>
      <c r="C771" s="37">
        <v>1000</v>
      </c>
      <c r="D771" s="37">
        <v>1001</v>
      </c>
      <c r="E771" s="35">
        <v>9000090940</v>
      </c>
      <c r="F771" s="33"/>
      <c r="G771" s="33"/>
      <c r="H771" s="40">
        <f t="shared" ref="H771:L773" si="202">H772</f>
        <v>1540</v>
      </c>
      <c r="I771" s="302">
        <f t="shared" si="200"/>
        <v>0</v>
      </c>
      <c r="J771" s="40">
        <f t="shared" si="202"/>
        <v>200</v>
      </c>
      <c r="K771" s="40">
        <f t="shared" si="202"/>
        <v>200</v>
      </c>
      <c r="L771" s="40">
        <f t="shared" si="202"/>
        <v>200</v>
      </c>
    </row>
    <row r="772" spans="1:12" x14ac:dyDescent="0.25">
      <c r="A772" s="6" t="s">
        <v>49</v>
      </c>
      <c r="B772" s="37" t="s">
        <v>63</v>
      </c>
      <c r="C772" s="37">
        <v>1000</v>
      </c>
      <c r="D772" s="37">
        <v>1001</v>
      </c>
      <c r="E772" s="35">
        <v>9000090940</v>
      </c>
      <c r="F772" s="35">
        <v>300</v>
      </c>
      <c r="G772" s="33"/>
      <c r="H772" s="40">
        <f t="shared" si="202"/>
        <v>1540</v>
      </c>
      <c r="I772" s="302">
        <f t="shared" si="200"/>
        <v>0</v>
      </c>
      <c r="J772" s="40">
        <f t="shared" si="202"/>
        <v>200</v>
      </c>
      <c r="K772" s="40">
        <f t="shared" si="202"/>
        <v>200</v>
      </c>
      <c r="L772" s="40">
        <f t="shared" si="202"/>
        <v>200</v>
      </c>
    </row>
    <row r="773" spans="1:12" ht="30" x14ac:dyDescent="0.25">
      <c r="A773" s="6" t="s">
        <v>50</v>
      </c>
      <c r="B773" s="37" t="s">
        <v>63</v>
      </c>
      <c r="C773" s="37">
        <v>1000</v>
      </c>
      <c r="D773" s="37">
        <v>1001</v>
      </c>
      <c r="E773" s="35">
        <v>9000090940</v>
      </c>
      <c r="F773" s="35">
        <v>320</v>
      </c>
      <c r="G773" s="33"/>
      <c r="H773" s="40">
        <f t="shared" si="202"/>
        <v>1540</v>
      </c>
      <c r="I773" s="302">
        <f t="shared" si="200"/>
        <v>0</v>
      </c>
      <c r="J773" s="40">
        <f t="shared" si="202"/>
        <v>200</v>
      </c>
      <c r="K773" s="40">
        <f t="shared" si="202"/>
        <v>200</v>
      </c>
      <c r="L773" s="40">
        <f t="shared" si="202"/>
        <v>200</v>
      </c>
    </row>
    <row r="774" spans="1:12" x14ac:dyDescent="0.25">
      <c r="A774" s="7" t="s">
        <v>8</v>
      </c>
      <c r="B774" s="37" t="s">
        <v>63</v>
      </c>
      <c r="C774" s="37">
        <v>1000</v>
      </c>
      <c r="D774" s="37">
        <v>1001</v>
      </c>
      <c r="E774" s="35">
        <v>9000090940</v>
      </c>
      <c r="F774" s="35">
        <v>320</v>
      </c>
      <c r="G774" s="35">
        <v>1</v>
      </c>
      <c r="H774" s="40">
        <v>1540</v>
      </c>
      <c r="I774" s="302">
        <f t="shared" si="200"/>
        <v>0</v>
      </c>
      <c r="J774" s="40">
        <v>200</v>
      </c>
      <c r="K774" s="40">
        <v>200</v>
      </c>
      <c r="L774" s="40">
        <v>200</v>
      </c>
    </row>
    <row r="775" spans="1:12" hidden="1" x14ac:dyDescent="0.25">
      <c r="A775" s="5" t="s">
        <v>90</v>
      </c>
      <c r="B775" s="93" t="s">
        <v>63</v>
      </c>
      <c r="C775" s="93">
        <v>1000</v>
      </c>
      <c r="D775" s="93" t="s">
        <v>92</v>
      </c>
      <c r="E775" s="181"/>
      <c r="F775" s="181"/>
      <c r="G775" s="181"/>
      <c r="H775" s="235" t="e">
        <f>#REF!+#REF!+#REF!</f>
        <v>#REF!</v>
      </c>
      <c r="I775" s="235">
        <f t="shared" si="200"/>
        <v>0</v>
      </c>
      <c r="J775" s="235">
        <f>J776</f>
        <v>0</v>
      </c>
      <c r="K775" s="235">
        <f>K776</f>
        <v>0</v>
      </c>
      <c r="L775" s="235">
        <f>L776</f>
        <v>0</v>
      </c>
    </row>
    <row r="776" spans="1:12" hidden="1" x14ac:dyDescent="0.25">
      <c r="A776" s="6" t="s">
        <v>16</v>
      </c>
      <c r="B776" s="37" t="s">
        <v>63</v>
      </c>
      <c r="C776" s="37" t="s">
        <v>59</v>
      </c>
      <c r="D776" s="37" t="s">
        <v>92</v>
      </c>
      <c r="E776" s="35">
        <v>9000000000</v>
      </c>
      <c r="F776" s="33"/>
      <c r="G776" s="33"/>
      <c r="H776" s="40" t="e">
        <f>#REF!</f>
        <v>#REF!</v>
      </c>
      <c r="I776" s="235">
        <f t="shared" si="200"/>
        <v>0</v>
      </c>
      <c r="J776" s="40">
        <f>J781+J785</f>
        <v>0</v>
      </c>
      <c r="K776" s="40">
        <f>K781+K785</f>
        <v>0</v>
      </c>
      <c r="L776" s="40">
        <f>L781+L785</f>
        <v>0</v>
      </c>
    </row>
    <row r="777" spans="1:12" ht="92.25" hidden="1" customHeight="1" x14ac:dyDescent="0.25">
      <c r="A777" s="23" t="s">
        <v>165</v>
      </c>
      <c r="B777" s="37" t="s">
        <v>63</v>
      </c>
      <c r="C777" s="37" t="s">
        <v>59</v>
      </c>
      <c r="D777" s="37" t="s">
        <v>92</v>
      </c>
      <c r="E777" s="33">
        <v>9000051340</v>
      </c>
      <c r="F777" s="33"/>
      <c r="G777" s="33"/>
      <c r="H777" s="40"/>
      <c r="I777" s="235">
        <f>J777-K777</f>
        <v>0</v>
      </c>
      <c r="J777" s="40">
        <f t="shared" ref="J777:L779" si="203">J778</f>
        <v>0</v>
      </c>
      <c r="K777" s="40">
        <f t="shared" si="203"/>
        <v>0</v>
      </c>
      <c r="L777" s="40">
        <f t="shared" si="203"/>
        <v>0</v>
      </c>
    </row>
    <row r="778" spans="1:12" ht="15" hidden="1" customHeight="1" x14ac:dyDescent="0.25">
      <c r="A778" s="6" t="s">
        <v>49</v>
      </c>
      <c r="B778" s="37" t="s">
        <v>63</v>
      </c>
      <c r="C778" s="37">
        <v>1000</v>
      </c>
      <c r="D778" s="37">
        <v>1003</v>
      </c>
      <c r="E778" s="33">
        <v>9000051340</v>
      </c>
      <c r="F778" s="35">
        <v>300</v>
      </c>
      <c r="G778" s="33"/>
      <c r="H778" s="40" t="e">
        <f>#REF!</f>
        <v>#REF!</v>
      </c>
      <c r="I778" s="235">
        <f>J778-K778</f>
        <v>0</v>
      </c>
      <c r="J778" s="40">
        <f t="shared" si="203"/>
        <v>0</v>
      </c>
      <c r="K778" s="40">
        <f t="shared" si="203"/>
        <v>0</v>
      </c>
      <c r="L778" s="40">
        <f t="shared" si="203"/>
        <v>0</v>
      </c>
    </row>
    <row r="779" spans="1:12" ht="30" hidden="1" customHeight="1" x14ac:dyDescent="0.25">
      <c r="A779" s="6" t="s">
        <v>50</v>
      </c>
      <c r="B779" s="37" t="s">
        <v>63</v>
      </c>
      <c r="C779" s="37">
        <v>1000</v>
      </c>
      <c r="D779" s="37">
        <v>1003</v>
      </c>
      <c r="E779" s="33">
        <v>9000051340</v>
      </c>
      <c r="F779" s="35">
        <v>320</v>
      </c>
      <c r="G779" s="33"/>
      <c r="H779" s="40">
        <f>H780</f>
        <v>350</v>
      </c>
      <c r="I779" s="235">
        <f>J779-K779</f>
        <v>0</v>
      </c>
      <c r="J779" s="40">
        <f t="shared" si="203"/>
        <v>0</v>
      </c>
      <c r="K779" s="40">
        <f t="shared" si="203"/>
        <v>0</v>
      </c>
      <c r="L779" s="40">
        <f t="shared" si="203"/>
        <v>0</v>
      </c>
    </row>
    <row r="780" spans="1:12" ht="15" hidden="1" customHeight="1" x14ac:dyDescent="0.25">
      <c r="A780" s="7" t="s">
        <v>9</v>
      </c>
      <c r="B780" s="37" t="s">
        <v>63</v>
      </c>
      <c r="C780" s="37">
        <v>1000</v>
      </c>
      <c r="D780" s="37">
        <v>1003</v>
      </c>
      <c r="E780" s="33">
        <v>9000051340</v>
      </c>
      <c r="F780" s="35">
        <v>320</v>
      </c>
      <c r="G780" s="35">
        <v>2</v>
      </c>
      <c r="H780" s="40">
        <v>350</v>
      </c>
      <c r="I780" s="235">
        <f>J780-K780</f>
        <v>0</v>
      </c>
      <c r="J780" s="40"/>
      <c r="K780" s="40"/>
      <c r="L780" s="40"/>
    </row>
    <row r="781" spans="1:12" ht="45" hidden="1" x14ac:dyDescent="0.25">
      <c r="A781" s="168" t="s">
        <v>432</v>
      </c>
      <c r="B781" s="37" t="s">
        <v>63</v>
      </c>
      <c r="C781" s="37" t="s">
        <v>59</v>
      </c>
      <c r="D781" s="37" t="s">
        <v>92</v>
      </c>
      <c r="E781" s="33">
        <v>9000051350</v>
      </c>
      <c r="F781" s="33"/>
      <c r="G781" s="33"/>
      <c r="H781" s="40"/>
      <c r="I781" s="235">
        <f t="shared" si="200"/>
        <v>0</v>
      </c>
      <c r="J781" s="40">
        <f t="shared" ref="J781:L787" si="204">J782</f>
        <v>0</v>
      </c>
      <c r="K781" s="40">
        <f t="shared" si="204"/>
        <v>0</v>
      </c>
      <c r="L781" s="40">
        <f t="shared" si="204"/>
        <v>0</v>
      </c>
    </row>
    <row r="782" spans="1:12" hidden="1" x14ac:dyDescent="0.25">
      <c r="A782" s="6" t="s">
        <v>49</v>
      </c>
      <c r="B782" s="37" t="s">
        <v>63</v>
      </c>
      <c r="C782" s="37">
        <v>1000</v>
      </c>
      <c r="D782" s="37">
        <v>1003</v>
      </c>
      <c r="E782" s="33">
        <v>9000051350</v>
      </c>
      <c r="F782" s="35">
        <v>300</v>
      </c>
      <c r="G782" s="33"/>
      <c r="H782" s="40" t="e">
        <f>#REF!</f>
        <v>#REF!</v>
      </c>
      <c r="I782" s="235">
        <f t="shared" si="200"/>
        <v>0</v>
      </c>
      <c r="J782" s="40">
        <f t="shared" si="204"/>
        <v>0</v>
      </c>
      <c r="K782" s="40">
        <f t="shared" si="204"/>
        <v>0</v>
      </c>
      <c r="L782" s="40">
        <f t="shared" si="204"/>
        <v>0</v>
      </c>
    </row>
    <row r="783" spans="1:12" ht="30" hidden="1" x14ac:dyDescent="0.25">
      <c r="A783" s="6" t="s">
        <v>50</v>
      </c>
      <c r="B783" s="37" t="s">
        <v>63</v>
      </c>
      <c r="C783" s="37">
        <v>1000</v>
      </c>
      <c r="D783" s="37">
        <v>1003</v>
      </c>
      <c r="E783" s="33">
        <v>9000051350</v>
      </c>
      <c r="F783" s="35">
        <v>320</v>
      </c>
      <c r="G783" s="33"/>
      <c r="H783" s="40">
        <f>H784</f>
        <v>350</v>
      </c>
      <c r="I783" s="235">
        <f t="shared" si="200"/>
        <v>0</v>
      </c>
      <c r="J783" s="40">
        <f t="shared" si="204"/>
        <v>0</v>
      </c>
      <c r="K783" s="40">
        <f t="shared" si="204"/>
        <v>0</v>
      </c>
      <c r="L783" s="40">
        <f t="shared" si="204"/>
        <v>0</v>
      </c>
    </row>
    <row r="784" spans="1:12" hidden="1" x14ac:dyDescent="0.25">
      <c r="A784" s="7" t="s">
        <v>9</v>
      </c>
      <c r="B784" s="37" t="s">
        <v>63</v>
      </c>
      <c r="C784" s="37">
        <v>1000</v>
      </c>
      <c r="D784" s="37">
        <v>1003</v>
      </c>
      <c r="E784" s="33">
        <v>9000051350</v>
      </c>
      <c r="F784" s="35">
        <v>320</v>
      </c>
      <c r="G784" s="35">
        <v>2</v>
      </c>
      <c r="H784" s="40">
        <v>350</v>
      </c>
      <c r="I784" s="235">
        <f t="shared" ref="I784:I842" si="205">J784-K784</f>
        <v>0</v>
      </c>
      <c r="J784" s="40"/>
      <c r="K784" s="40"/>
      <c r="L784" s="40"/>
    </row>
    <row r="785" spans="1:12" ht="50.25" hidden="1" customHeight="1" x14ac:dyDescent="0.25">
      <c r="A785" s="168" t="s">
        <v>321</v>
      </c>
      <c r="B785" s="37" t="s">
        <v>63</v>
      </c>
      <c r="C785" s="37" t="s">
        <v>59</v>
      </c>
      <c r="D785" s="37" t="s">
        <v>92</v>
      </c>
      <c r="E785" s="33">
        <v>9000051760</v>
      </c>
      <c r="F785" s="33"/>
      <c r="G785" s="33"/>
      <c r="H785" s="40"/>
      <c r="I785" s="235">
        <f t="shared" si="205"/>
        <v>0</v>
      </c>
      <c r="J785" s="40">
        <f t="shared" si="204"/>
        <v>0</v>
      </c>
      <c r="K785" s="40">
        <f t="shared" si="204"/>
        <v>0</v>
      </c>
      <c r="L785" s="40">
        <f t="shared" si="204"/>
        <v>0</v>
      </c>
    </row>
    <row r="786" spans="1:12" ht="15" hidden="1" customHeight="1" x14ac:dyDescent="0.25">
      <c r="A786" s="6" t="s">
        <v>49</v>
      </c>
      <c r="B786" s="37" t="s">
        <v>63</v>
      </c>
      <c r="C786" s="37">
        <v>1000</v>
      </c>
      <c r="D786" s="37">
        <v>1003</v>
      </c>
      <c r="E786" s="33">
        <v>9000051760</v>
      </c>
      <c r="F786" s="35">
        <v>300</v>
      </c>
      <c r="G786" s="33"/>
      <c r="H786" s="40" t="e">
        <f>#REF!</f>
        <v>#REF!</v>
      </c>
      <c r="I786" s="235">
        <f t="shared" si="205"/>
        <v>0</v>
      </c>
      <c r="J786" s="40">
        <f t="shared" si="204"/>
        <v>0</v>
      </c>
      <c r="K786" s="40">
        <f t="shared" si="204"/>
        <v>0</v>
      </c>
      <c r="L786" s="40">
        <f t="shared" si="204"/>
        <v>0</v>
      </c>
    </row>
    <row r="787" spans="1:12" ht="30" hidden="1" customHeight="1" x14ac:dyDescent="0.25">
      <c r="A787" s="6" t="s">
        <v>50</v>
      </c>
      <c r="B787" s="37" t="s">
        <v>63</v>
      </c>
      <c r="C787" s="37">
        <v>1000</v>
      </c>
      <c r="D787" s="37">
        <v>1003</v>
      </c>
      <c r="E787" s="33">
        <v>9000051760</v>
      </c>
      <c r="F787" s="35">
        <v>320</v>
      </c>
      <c r="G787" s="33"/>
      <c r="H787" s="40">
        <f>H788</f>
        <v>350</v>
      </c>
      <c r="I787" s="235">
        <f t="shared" si="205"/>
        <v>0</v>
      </c>
      <c r="J787" s="40">
        <f t="shared" si="204"/>
        <v>0</v>
      </c>
      <c r="K787" s="40">
        <f t="shared" si="204"/>
        <v>0</v>
      </c>
      <c r="L787" s="40">
        <f t="shared" si="204"/>
        <v>0</v>
      </c>
    </row>
    <row r="788" spans="1:12" ht="15" hidden="1" customHeight="1" x14ac:dyDescent="0.25">
      <c r="A788" s="7" t="s">
        <v>9</v>
      </c>
      <c r="B788" s="37" t="s">
        <v>63</v>
      </c>
      <c r="C788" s="37">
        <v>1000</v>
      </c>
      <c r="D788" s="37">
        <v>1003</v>
      </c>
      <c r="E788" s="33">
        <v>9000051760</v>
      </c>
      <c r="F788" s="35">
        <v>320</v>
      </c>
      <c r="G788" s="35">
        <v>2</v>
      </c>
      <c r="H788" s="40">
        <v>350</v>
      </c>
      <c r="I788" s="235">
        <f>J788-K788</f>
        <v>0</v>
      </c>
      <c r="J788" s="40"/>
      <c r="K788" s="40"/>
      <c r="L788" s="40"/>
    </row>
    <row r="789" spans="1:12" x14ac:dyDescent="0.25">
      <c r="A789" s="5" t="s">
        <v>57</v>
      </c>
      <c r="B789" s="93" t="s">
        <v>63</v>
      </c>
      <c r="C789" s="93">
        <v>1000</v>
      </c>
      <c r="D789" s="93">
        <v>1004</v>
      </c>
      <c r="E789" s="181"/>
      <c r="F789" s="181"/>
      <c r="G789" s="181"/>
      <c r="H789" s="235" t="e">
        <f>H800</f>
        <v>#REF!</v>
      </c>
      <c r="I789" s="235">
        <f t="shared" si="205"/>
        <v>-850</v>
      </c>
      <c r="J789" s="235">
        <f>J790+J800</f>
        <v>10426.3388</v>
      </c>
      <c r="K789" s="235">
        <f>K790+K800</f>
        <v>11276.3388</v>
      </c>
      <c r="L789" s="235">
        <f>L790+L800</f>
        <v>16914.528200000001</v>
      </c>
    </row>
    <row r="790" spans="1:12" ht="30" hidden="1" x14ac:dyDescent="0.25">
      <c r="A790" s="111" t="s">
        <v>493</v>
      </c>
      <c r="B790" s="37" t="s">
        <v>63</v>
      </c>
      <c r="C790" s="37" t="s">
        <v>59</v>
      </c>
      <c r="D790" s="37" t="s">
        <v>60</v>
      </c>
      <c r="E790" s="35">
        <v>5100000000</v>
      </c>
      <c r="F790" s="33"/>
      <c r="G790" s="33"/>
      <c r="H790" s="40">
        <f>H796</f>
        <v>350</v>
      </c>
      <c r="I790" s="235">
        <f>J790-K790</f>
        <v>0</v>
      </c>
      <c r="J790" s="40">
        <f>J791</f>
        <v>0</v>
      </c>
      <c r="K790" s="40">
        <f>K791</f>
        <v>0</v>
      </c>
      <c r="L790" s="40">
        <f>L791</f>
        <v>0</v>
      </c>
    </row>
    <row r="791" spans="1:12" ht="30" hidden="1" x14ac:dyDescent="0.25">
      <c r="A791" s="111" t="s">
        <v>495</v>
      </c>
      <c r="B791" s="37" t="s">
        <v>63</v>
      </c>
      <c r="C791" s="37" t="s">
        <v>59</v>
      </c>
      <c r="D791" s="37" t="s">
        <v>60</v>
      </c>
      <c r="E791" s="35">
        <v>5120000000</v>
      </c>
      <c r="F791" s="33"/>
      <c r="G791" s="33"/>
      <c r="H791" s="40"/>
      <c r="I791" s="235"/>
      <c r="J791" s="40">
        <f>J792+J796</f>
        <v>0</v>
      </c>
      <c r="K791" s="40">
        <f>K792+K796</f>
        <v>0</v>
      </c>
      <c r="L791" s="40">
        <f>L792+L796</f>
        <v>0</v>
      </c>
    </row>
    <row r="792" spans="1:12" ht="30" hidden="1" x14ac:dyDescent="0.25">
      <c r="A792" s="29" t="s">
        <v>360</v>
      </c>
      <c r="B792" s="37" t="s">
        <v>63</v>
      </c>
      <c r="C792" s="37">
        <v>1000</v>
      </c>
      <c r="D792" s="37" t="s">
        <v>60</v>
      </c>
      <c r="E792" s="105" t="s">
        <v>383</v>
      </c>
      <c r="F792" s="33"/>
      <c r="G792" s="33"/>
      <c r="H792" s="40">
        <f>H793</f>
        <v>350</v>
      </c>
      <c r="I792" s="235">
        <f t="shared" ref="I792:I799" si="206">J792-K792</f>
        <v>0</v>
      </c>
      <c r="J792" s="40">
        <f t="shared" ref="J792:L794" si="207">J793</f>
        <v>0</v>
      </c>
      <c r="K792" s="40">
        <f t="shared" si="207"/>
        <v>0</v>
      </c>
      <c r="L792" s="40">
        <f t="shared" si="207"/>
        <v>0</v>
      </c>
    </row>
    <row r="793" spans="1:12" hidden="1" x14ac:dyDescent="0.25">
      <c r="A793" s="6" t="s">
        <v>49</v>
      </c>
      <c r="B793" s="37" t="s">
        <v>63</v>
      </c>
      <c r="C793" s="37">
        <v>1000</v>
      </c>
      <c r="D793" s="37" t="s">
        <v>60</v>
      </c>
      <c r="E793" s="105" t="s">
        <v>383</v>
      </c>
      <c r="F793" s="35">
        <v>300</v>
      </c>
      <c r="G793" s="33"/>
      <c r="H793" s="40">
        <f>H794</f>
        <v>350</v>
      </c>
      <c r="I793" s="235">
        <f t="shared" si="206"/>
        <v>0</v>
      </c>
      <c r="J793" s="40">
        <f t="shared" si="207"/>
        <v>0</v>
      </c>
      <c r="K793" s="40">
        <f t="shared" si="207"/>
        <v>0</v>
      </c>
      <c r="L793" s="40">
        <f t="shared" si="207"/>
        <v>0</v>
      </c>
    </row>
    <row r="794" spans="1:12" ht="30" hidden="1" x14ac:dyDescent="0.25">
      <c r="A794" s="6" t="s">
        <v>50</v>
      </c>
      <c r="B794" s="37" t="s">
        <v>63</v>
      </c>
      <c r="C794" s="37">
        <v>1000</v>
      </c>
      <c r="D794" s="37" t="s">
        <v>60</v>
      </c>
      <c r="E794" s="105" t="s">
        <v>383</v>
      </c>
      <c r="F794" s="35">
        <v>320</v>
      </c>
      <c r="G794" s="33"/>
      <c r="H794" s="40">
        <f>H795</f>
        <v>350</v>
      </c>
      <c r="I794" s="235">
        <f t="shared" si="206"/>
        <v>0</v>
      </c>
      <c r="J794" s="40">
        <f t="shared" si="207"/>
        <v>0</v>
      </c>
      <c r="K794" s="40">
        <f t="shared" si="207"/>
        <v>0</v>
      </c>
      <c r="L794" s="40">
        <f t="shared" si="207"/>
        <v>0</v>
      </c>
    </row>
    <row r="795" spans="1:12" hidden="1" x14ac:dyDescent="0.25">
      <c r="A795" s="7" t="s">
        <v>9</v>
      </c>
      <c r="B795" s="37" t="s">
        <v>63</v>
      </c>
      <c r="C795" s="37">
        <v>1000</v>
      </c>
      <c r="D795" s="37" t="s">
        <v>60</v>
      </c>
      <c r="E795" s="105" t="s">
        <v>383</v>
      </c>
      <c r="F795" s="35">
        <v>320</v>
      </c>
      <c r="G795" s="35">
        <v>2</v>
      </c>
      <c r="H795" s="40">
        <v>350</v>
      </c>
      <c r="I795" s="235">
        <f t="shared" si="206"/>
        <v>0</v>
      </c>
      <c r="J795" s="40"/>
      <c r="K795" s="40"/>
      <c r="L795" s="40"/>
    </row>
    <row r="796" spans="1:12" ht="30" hidden="1" x14ac:dyDescent="0.25">
      <c r="A796" s="29" t="s">
        <v>360</v>
      </c>
      <c r="B796" s="37" t="s">
        <v>63</v>
      </c>
      <c r="C796" s="37">
        <v>1000</v>
      </c>
      <c r="D796" s="37" t="s">
        <v>60</v>
      </c>
      <c r="E796" s="105" t="s">
        <v>383</v>
      </c>
      <c r="F796" s="33"/>
      <c r="G796" s="33"/>
      <c r="H796" s="40">
        <f>H797</f>
        <v>350</v>
      </c>
      <c r="I796" s="235">
        <f t="shared" si="206"/>
        <v>0</v>
      </c>
      <c r="J796" s="40">
        <f t="shared" ref="J796:L798" si="208">J797</f>
        <v>0</v>
      </c>
      <c r="K796" s="40">
        <f t="shared" si="208"/>
        <v>0</v>
      </c>
      <c r="L796" s="40">
        <f t="shared" si="208"/>
        <v>0</v>
      </c>
    </row>
    <row r="797" spans="1:12" hidden="1" x14ac:dyDescent="0.25">
      <c r="A797" s="6" t="s">
        <v>49</v>
      </c>
      <c r="B797" s="37" t="s">
        <v>63</v>
      </c>
      <c r="C797" s="37">
        <v>1000</v>
      </c>
      <c r="D797" s="37" t="s">
        <v>60</v>
      </c>
      <c r="E797" s="105" t="s">
        <v>383</v>
      </c>
      <c r="F797" s="35">
        <v>300</v>
      </c>
      <c r="G797" s="33"/>
      <c r="H797" s="40">
        <f>H798</f>
        <v>350</v>
      </c>
      <c r="I797" s="235">
        <f t="shared" si="206"/>
        <v>0</v>
      </c>
      <c r="J797" s="40">
        <f t="shared" si="208"/>
        <v>0</v>
      </c>
      <c r="K797" s="40">
        <f t="shared" si="208"/>
        <v>0</v>
      </c>
      <c r="L797" s="40">
        <f t="shared" si="208"/>
        <v>0</v>
      </c>
    </row>
    <row r="798" spans="1:12" ht="30" hidden="1" x14ac:dyDescent="0.25">
      <c r="A798" s="6" t="s">
        <v>50</v>
      </c>
      <c r="B798" s="37" t="s">
        <v>63</v>
      </c>
      <c r="C798" s="37">
        <v>1000</v>
      </c>
      <c r="D798" s="37" t="s">
        <v>60</v>
      </c>
      <c r="E798" s="105" t="s">
        <v>383</v>
      </c>
      <c r="F798" s="35">
        <v>320</v>
      </c>
      <c r="G798" s="33"/>
      <c r="H798" s="40">
        <f>H799</f>
        <v>350</v>
      </c>
      <c r="I798" s="235">
        <f t="shared" si="206"/>
        <v>0</v>
      </c>
      <c r="J798" s="40">
        <f t="shared" si="208"/>
        <v>0</v>
      </c>
      <c r="K798" s="40">
        <f t="shared" si="208"/>
        <v>0</v>
      </c>
      <c r="L798" s="40">
        <f t="shared" si="208"/>
        <v>0</v>
      </c>
    </row>
    <row r="799" spans="1:12" hidden="1" x14ac:dyDescent="0.25">
      <c r="A799" s="7" t="s">
        <v>8</v>
      </c>
      <c r="B799" s="37" t="s">
        <v>63</v>
      </c>
      <c r="C799" s="37">
        <v>1000</v>
      </c>
      <c r="D799" s="37" t="s">
        <v>60</v>
      </c>
      <c r="E799" s="105" t="s">
        <v>383</v>
      </c>
      <c r="F799" s="35">
        <v>320</v>
      </c>
      <c r="G799" s="35">
        <v>1</v>
      </c>
      <c r="H799" s="40">
        <v>350</v>
      </c>
      <c r="I799" s="235">
        <f t="shared" si="206"/>
        <v>0</v>
      </c>
      <c r="J799" s="40"/>
      <c r="K799" s="40"/>
      <c r="L799" s="40"/>
    </row>
    <row r="800" spans="1:12" x14ac:dyDescent="0.25">
      <c r="A800" s="6" t="s">
        <v>16</v>
      </c>
      <c r="B800" s="37" t="s">
        <v>63</v>
      </c>
      <c r="C800" s="37">
        <v>1000</v>
      </c>
      <c r="D800" s="37" t="s">
        <v>60</v>
      </c>
      <c r="E800" s="35">
        <v>9000000000</v>
      </c>
      <c r="F800" s="33"/>
      <c r="G800" s="33"/>
      <c r="H800" s="40" t="e">
        <f>#REF!</f>
        <v>#REF!</v>
      </c>
      <c r="I800" s="235">
        <f t="shared" si="205"/>
        <v>-850</v>
      </c>
      <c r="J800" s="40">
        <f>J801+J809+J805</f>
        <v>10426.3388</v>
      </c>
      <c r="K800" s="40">
        <f>K801+K809+K805</f>
        <v>11276.3388</v>
      </c>
      <c r="L800" s="40">
        <f>L801+L809+L805</f>
        <v>16914.528200000001</v>
      </c>
    </row>
    <row r="801" spans="1:12" ht="60" x14ac:dyDescent="0.25">
      <c r="A801" s="23" t="s">
        <v>166</v>
      </c>
      <c r="B801" s="37" t="s">
        <v>63</v>
      </c>
      <c r="C801" s="37">
        <v>1000</v>
      </c>
      <c r="D801" s="37">
        <v>1004</v>
      </c>
      <c r="E801" s="32">
        <v>9000072950</v>
      </c>
      <c r="F801" s="33"/>
      <c r="G801" s="33"/>
      <c r="H801" s="40">
        <f t="shared" ref="H801:L807" si="209">H802</f>
        <v>0</v>
      </c>
      <c r="I801" s="235">
        <f t="shared" si="205"/>
        <v>-850</v>
      </c>
      <c r="J801" s="40">
        <f t="shared" si="209"/>
        <v>10426.3388</v>
      </c>
      <c r="K801" s="40">
        <f t="shared" si="209"/>
        <v>11276.3388</v>
      </c>
      <c r="L801" s="40">
        <f t="shared" si="209"/>
        <v>16914.528200000001</v>
      </c>
    </row>
    <row r="802" spans="1:12" ht="30" x14ac:dyDescent="0.25">
      <c r="A802" s="6" t="s">
        <v>144</v>
      </c>
      <c r="B802" s="37" t="s">
        <v>63</v>
      </c>
      <c r="C802" s="37">
        <v>1000</v>
      </c>
      <c r="D802" s="37">
        <v>1004</v>
      </c>
      <c r="E802" s="32">
        <v>9000072950</v>
      </c>
      <c r="F802" s="35">
        <v>400</v>
      </c>
      <c r="G802" s="35"/>
      <c r="H802" s="40"/>
      <c r="I802" s="235">
        <f t="shared" si="205"/>
        <v>-850</v>
      </c>
      <c r="J802" s="40">
        <f t="shared" si="209"/>
        <v>10426.3388</v>
      </c>
      <c r="K802" s="40">
        <f t="shared" si="209"/>
        <v>11276.3388</v>
      </c>
      <c r="L802" s="40">
        <f t="shared" si="209"/>
        <v>16914.528200000001</v>
      </c>
    </row>
    <row r="803" spans="1:12" x14ac:dyDescent="0.25">
      <c r="A803" s="6" t="s">
        <v>149</v>
      </c>
      <c r="B803" s="37" t="s">
        <v>63</v>
      </c>
      <c r="C803" s="37">
        <v>1000</v>
      </c>
      <c r="D803" s="37">
        <v>1004</v>
      </c>
      <c r="E803" s="32">
        <v>9000072950</v>
      </c>
      <c r="F803" s="35">
        <v>410</v>
      </c>
      <c r="G803" s="35"/>
      <c r="H803" s="40"/>
      <c r="I803" s="235">
        <f t="shared" si="205"/>
        <v>-850</v>
      </c>
      <c r="J803" s="40">
        <f t="shared" si="209"/>
        <v>10426.3388</v>
      </c>
      <c r="K803" s="40">
        <f t="shared" si="209"/>
        <v>11276.3388</v>
      </c>
      <c r="L803" s="40">
        <f t="shared" si="209"/>
        <v>16914.528200000001</v>
      </c>
    </row>
    <row r="804" spans="1:12" x14ac:dyDescent="0.25">
      <c r="A804" s="7" t="s">
        <v>9</v>
      </c>
      <c r="B804" s="37" t="s">
        <v>63</v>
      </c>
      <c r="C804" s="37">
        <v>1000</v>
      </c>
      <c r="D804" s="37">
        <v>1004</v>
      </c>
      <c r="E804" s="32">
        <v>9000072950</v>
      </c>
      <c r="F804" s="35">
        <v>410</v>
      </c>
      <c r="G804" s="35">
        <v>2</v>
      </c>
      <c r="H804" s="40">
        <v>8727.4</v>
      </c>
      <c r="I804" s="235">
        <f t="shared" si="205"/>
        <v>-850</v>
      </c>
      <c r="J804" s="40">
        <v>10426.3388</v>
      </c>
      <c r="K804" s="40">
        <v>11276.3388</v>
      </c>
      <c r="L804" s="40">
        <v>16914.528200000001</v>
      </c>
    </row>
    <row r="805" spans="1:12" ht="60" hidden="1" x14ac:dyDescent="0.25">
      <c r="A805" s="23" t="s">
        <v>166</v>
      </c>
      <c r="B805" s="37" t="s">
        <v>63</v>
      </c>
      <c r="C805" s="37">
        <v>1000</v>
      </c>
      <c r="D805" s="37">
        <v>1004</v>
      </c>
      <c r="E805" s="32">
        <v>9000072960</v>
      </c>
      <c r="F805" s="33"/>
      <c r="G805" s="33"/>
      <c r="H805" s="40">
        <f t="shared" si="209"/>
        <v>0</v>
      </c>
      <c r="I805" s="235">
        <f>J805-K805</f>
        <v>0</v>
      </c>
      <c r="J805" s="40">
        <f t="shared" si="209"/>
        <v>0</v>
      </c>
      <c r="K805" s="40">
        <f t="shared" si="209"/>
        <v>0</v>
      </c>
      <c r="L805" s="40">
        <f t="shared" si="209"/>
        <v>0</v>
      </c>
    </row>
    <row r="806" spans="1:12" ht="30" hidden="1" x14ac:dyDescent="0.25">
      <c r="A806" s="6" t="s">
        <v>144</v>
      </c>
      <c r="B806" s="37" t="s">
        <v>63</v>
      </c>
      <c r="C806" s="37">
        <v>1000</v>
      </c>
      <c r="D806" s="37">
        <v>1004</v>
      </c>
      <c r="E806" s="32">
        <v>9000072960</v>
      </c>
      <c r="F806" s="35">
        <v>400</v>
      </c>
      <c r="G806" s="35"/>
      <c r="H806" s="40"/>
      <c r="I806" s="235">
        <f>J806-K806</f>
        <v>0</v>
      </c>
      <c r="J806" s="40">
        <f t="shared" si="209"/>
        <v>0</v>
      </c>
      <c r="K806" s="40">
        <f t="shared" si="209"/>
        <v>0</v>
      </c>
      <c r="L806" s="40">
        <f t="shared" si="209"/>
        <v>0</v>
      </c>
    </row>
    <row r="807" spans="1:12" hidden="1" x14ac:dyDescent="0.25">
      <c r="A807" s="6" t="s">
        <v>149</v>
      </c>
      <c r="B807" s="37" t="s">
        <v>63</v>
      </c>
      <c r="C807" s="37">
        <v>1000</v>
      </c>
      <c r="D807" s="37">
        <v>1004</v>
      </c>
      <c r="E807" s="32">
        <v>9000072960</v>
      </c>
      <c r="F807" s="35">
        <v>410</v>
      </c>
      <c r="G807" s="35"/>
      <c r="H807" s="40"/>
      <c r="I807" s="235">
        <f>J807-K807</f>
        <v>0</v>
      </c>
      <c r="J807" s="40">
        <f t="shared" si="209"/>
        <v>0</v>
      </c>
      <c r="K807" s="40">
        <f t="shared" si="209"/>
        <v>0</v>
      </c>
      <c r="L807" s="40">
        <f t="shared" si="209"/>
        <v>0</v>
      </c>
    </row>
    <row r="808" spans="1:12" hidden="1" x14ac:dyDescent="0.25">
      <c r="A808" s="7" t="s">
        <v>9</v>
      </c>
      <c r="B808" s="37" t="s">
        <v>63</v>
      </c>
      <c r="C808" s="37">
        <v>1000</v>
      </c>
      <c r="D808" s="37">
        <v>1004</v>
      </c>
      <c r="E808" s="32">
        <v>9000072960</v>
      </c>
      <c r="F808" s="35">
        <v>410</v>
      </c>
      <c r="G808" s="35">
        <v>2</v>
      </c>
      <c r="H808" s="40">
        <v>8727.4</v>
      </c>
      <c r="I808" s="235">
        <f>J808-K808</f>
        <v>0</v>
      </c>
      <c r="J808" s="40"/>
      <c r="K808" s="40"/>
      <c r="L808" s="40"/>
    </row>
    <row r="809" spans="1:12" ht="45" hidden="1" customHeight="1" x14ac:dyDescent="0.25">
      <c r="A809" s="29" t="s">
        <v>347</v>
      </c>
      <c r="B809" s="37" t="s">
        <v>63</v>
      </c>
      <c r="C809" s="37">
        <v>1000</v>
      </c>
      <c r="D809" s="37">
        <v>1004</v>
      </c>
      <c r="E809" s="32" t="s">
        <v>320</v>
      </c>
      <c r="F809" s="33"/>
      <c r="G809" s="33"/>
      <c r="H809" s="40">
        <f t="shared" ref="H809:L811" si="210">H810</f>
        <v>8727.4</v>
      </c>
      <c r="I809" s="235">
        <f t="shared" si="205"/>
        <v>0</v>
      </c>
      <c r="J809" s="40">
        <f t="shared" si="210"/>
        <v>0</v>
      </c>
      <c r="K809" s="40">
        <f t="shared" si="210"/>
        <v>0</v>
      </c>
      <c r="L809" s="40">
        <f t="shared" si="210"/>
        <v>0</v>
      </c>
    </row>
    <row r="810" spans="1:12" ht="30" hidden="1" customHeight="1" x14ac:dyDescent="0.25">
      <c r="A810" s="6" t="s">
        <v>144</v>
      </c>
      <c r="B810" s="37" t="s">
        <v>63</v>
      </c>
      <c r="C810" s="37">
        <v>1000</v>
      </c>
      <c r="D810" s="37">
        <v>1004</v>
      </c>
      <c r="E810" s="32" t="s">
        <v>320</v>
      </c>
      <c r="F810" s="35">
        <v>400</v>
      </c>
      <c r="G810" s="33"/>
      <c r="H810" s="40">
        <f t="shared" si="210"/>
        <v>8727.4</v>
      </c>
      <c r="I810" s="235">
        <f t="shared" si="205"/>
        <v>0</v>
      </c>
      <c r="J810" s="40">
        <f t="shared" si="210"/>
        <v>0</v>
      </c>
      <c r="K810" s="40">
        <f t="shared" si="210"/>
        <v>0</v>
      </c>
      <c r="L810" s="40">
        <f t="shared" si="210"/>
        <v>0</v>
      </c>
    </row>
    <row r="811" spans="1:12" ht="15" hidden="1" customHeight="1" x14ac:dyDescent="0.25">
      <c r="A811" s="6" t="s">
        <v>149</v>
      </c>
      <c r="B811" s="37" t="s">
        <v>63</v>
      </c>
      <c r="C811" s="37">
        <v>1000</v>
      </c>
      <c r="D811" s="37">
        <v>1004</v>
      </c>
      <c r="E811" s="32" t="s">
        <v>320</v>
      </c>
      <c r="F811" s="35">
        <v>410</v>
      </c>
      <c r="G811" s="33"/>
      <c r="H811" s="40">
        <f t="shared" si="210"/>
        <v>8727.4</v>
      </c>
      <c r="I811" s="235">
        <f t="shared" si="205"/>
        <v>0</v>
      </c>
      <c r="J811" s="40">
        <f t="shared" si="210"/>
        <v>0</v>
      </c>
      <c r="K811" s="40">
        <f t="shared" si="210"/>
        <v>0</v>
      </c>
      <c r="L811" s="40">
        <f t="shared" si="210"/>
        <v>0</v>
      </c>
    </row>
    <row r="812" spans="1:12" ht="15" hidden="1" customHeight="1" x14ac:dyDescent="0.25">
      <c r="A812" s="7" t="s">
        <v>9</v>
      </c>
      <c r="B812" s="37" t="s">
        <v>63</v>
      </c>
      <c r="C812" s="37">
        <v>1000</v>
      </c>
      <c r="D812" s="37">
        <v>1004</v>
      </c>
      <c r="E812" s="32" t="s">
        <v>320</v>
      </c>
      <c r="F812" s="35">
        <v>410</v>
      </c>
      <c r="G812" s="35">
        <v>2</v>
      </c>
      <c r="H812" s="40">
        <v>8727.4</v>
      </c>
      <c r="I812" s="235">
        <f t="shared" si="205"/>
        <v>0</v>
      </c>
      <c r="J812" s="40"/>
      <c r="K812" s="40"/>
      <c r="L812" s="40"/>
    </row>
    <row r="813" spans="1:12" ht="28.5" hidden="1" customHeight="1" x14ac:dyDescent="0.25">
      <c r="A813" s="62" t="s">
        <v>29</v>
      </c>
      <c r="B813" s="93" t="s">
        <v>63</v>
      </c>
      <c r="C813" s="93" t="s">
        <v>227</v>
      </c>
      <c r="D813" s="37"/>
      <c r="E813" s="35"/>
      <c r="F813" s="35"/>
      <c r="G813" s="35"/>
      <c r="H813" s="40"/>
      <c r="I813" s="235">
        <f t="shared" si="205"/>
        <v>0</v>
      </c>
      <c r="J813" s="235">
        <f t="shared" ref="J813:L815" si="211">J814</f>
        <v>0</v>
      </c>
      <c r="K813" s="235">
        <f t="shared" si="211"/>
        <v>0</v>
      </c>
      <c r="L813" s="235">
        <f t="shared" si="211"/>
        <v>0</v>
      </c>
    </row>
    <row r="814" spans="1:12" ht="15" hidden="1" customHeight="1" x14ac:dyDescent="0.25">
      <c r="A814" s="117" t="s">
        <v>230</v>
      </c>
      <c r="B814" s="93" t="s">
        <v>63</v>
      </c>
      <c r="C814" s="93" t="s">
        <v>227</v>
      </c>
      <c r="D814" s="93" t="s">
        <v>228</v>
      </c>
      <c r="E814" s="181"/>
      <c r="F814" s="181"/>
      <c r="G814" s="181"/>
      <c r="H814" s="235" t="e">
        <f>H815+#REF!+#REF!+#REF!</f>
        <v>#REF!</v>
      </c>
      <c r="I814" s="235">
        <f t="shared" si="205"/>
        <v>0</v>
      </c>
      <c r="J814" s="235">
        <f t="shared" si="211"/>
        <v>0</v>
      </c>
      <c r="K814" s="235">
        <f t="shared" si="211"/>
        <v>0</v>
      </c>
      <c r="L814" s="235">
        <f t="shared" si="211"/>
        <v>0</v>
      </c>
    </row>
    <row r="815" spans="1:12" ht="15" hidden="1" customHeight="1" x14ac:dyDescent="0.25">
      <c r="A815" s="6" t="s">
        <v>16</v>
      </c>
      <c r="B815" s="37" t="s">
        <v>63</v>
      </c>
      <c r="C815" s="37" t="s">
        <v>227</v>
      </c>
      <c r="D815" s="37" t="s">
        <v>228</v>
      </c>
      <c r="E815" s="35">
        <v>9000000000</v>
      </c>
      <c r="F815" s="33"/>
      <c r="G815" s="33"/>
      <c r="H815" s="40" t="e">
        <f>#REF!</f>
        <v>#REF!</v>
      </c>
      <c r="I815" s="235">
        <f t="shared" si="205"/>
        <v>0</v>
      </c>
      <c r="J815" s="40">
        <f t="shared" si="211"/>
        <v>0</v>
      </c>
      <c r="K815" s="40">
        <f t="shared" si="211"/>
        <v>0</v>
      </c>
      <c r="L815" s="40">
        <f t="shared" si="211"/>
        <v>0</v>
      </c>
    </row>
    <row r="816" spans="1:12" ht="15" hidden="1" customHeight="1" x14ac:dyDescent="0.25">
      <c r="A816" s="114" t="s">
        <v>231</v>
      </c>
      <c r="B816" s="37" t="s">
        <v>63</v>
      </c>
      <c r="C816" s="37" t="s">
        <v>227</v>
      </c>
      <c r="D816" s="37" t="s">
        <v>228</v>
      </c>
      <c r="E816" s="35">
        <v>9000091300</v>
      </c>
      <c r="F816" s="33">
        <v>700</v>
      </c>
      <c r="G816" s="33"/>
      <c r="H816" s="40" t="e">
        <f t="shared" ref="H816:L817" si="212">H817</f>
        <v>#REF!</v>
      </c>
      <c r="I816" s="235">
        <f t="shared" si="205"/>
        <v>0</v>
      </c>
      <c r="J816" s="40">
        <f t="shared" si="212"/>
        <v>0</v>
      </c>
      <c r="K816" s="40">
        <f t="shared" si="212"/>
        <v>0</v>
      </c>
      <c r="L816" s="40">
        <f t="shared" si="212"/>
        <v>0</v>
      </c>
    </row>
    <row r="817" spans="1:14" ht="15" hidden="1" customHeight="1" x14ac:dyDescent="0.25">
      <c r="A817" s="114" t="s">
        <v>229</v>
      </c>
      <c r="B817" s="37" t="s">
        <v>63</v>
      </c>
      <c r="C817" s="37" t="s">
        <v>227</v>
      </c>
      <c r="D817" s="37" t="s">
        <v>228</v>
      </c>
      <c r="E817" s="35">
        <v>9000091300</v>
      </c>
      <c r="F817" s="35">
        <v>730</v>
      </c>
      <c r="G817" s="33"/>
      <c r="H817" s="40" t="e">
        <f t="shared" si="212"/>
        <v>#REF!</v>
      </c>
      <c r="I817" s="235">
        <f t="shared" si="205"/>
        <v>0</v>
      </c>
      <c r="J817" s="40">
        <f t="shared" si="212"/>
        <v>0</v>
      </c>
      <c r="K817" s="40">
        <f t="shared" si="212"/>
        <v>0</v>
      </c>
      <c r="L817" s="40">
        <f t="shared" si="212"/>
        <v>0</v>
      </c>
    </row>
    <row r="818" spans="1:14" ht="15" hidden="1" customHeight="1" x14ac:dyDescent="0.25">
      <c r="A818" s="7" t="s">
        <v>8</v>
      </c>
      <c r="B818" s="37" t="s">
        <v>63</v>
      </c>
      <c r="C818" s="37" t="s">
        <v>227</v>
      </c>
      <c r="D818" s="37" t="s">
        <v>228</v>
      </c>
      <c r="E818" s="35">
        <v>9000091300</v>
      </c>
      <c r="F818" s="35">
        <v>730</v>
      </c>
      <c r="G818" s="33">
        <v>1</v>
      </c>
      <c r="H818" s="40" t="e">
        <f>#REF!</f>
        <v>#REF!</v>
      </c>
      <c r="I818" s="235">
        <f t="shared" si="205"/>
        <v>0</v>
      </c>
      <c r="J818" s="40"/>
      <c r="K818" s="40"/>
      <c r="L818" s="40"/>
    </row>
    <row r="819" spans="1:14" s="48" customFormat="1" ht="28.5" x14ac:dyDescent="0.2">
      <c r="A819" s="5" t="s">
        <v>182</v>
      </c>
      <c r="B819" s="93" t="s">
        <v>63</v>
      </c>
      <c r="C819" s="93"/>
      <c r="D819" s="93"/>
      <c r="E819" s="68"/>
      <c r="F819" s="94"/>
      <c r="G819" s="94"/>
      <c r="H819" s="235"/>
      <c r="I819" s="235">
        <f t="shared" si="205"/>
        <v>1000</v>
      </c>
      <c r="J819" s="235">
        <f>J820</f>
        <v>13450</v>
      </c>
      <c r="K819" s="235">
        <f>K820</f>
        <v>12450</v>
      </c>
      <c r="L819" s="235">
        <f>L820</f>
        <v>12450</v>
      </c>
      <c r="M819" s="47"/>
      <c r="N819" s="47"/>
    </row>
    <row r="820" spans="1:14" x14ac:dyDescent="0.25">
      <c r="A820" s="5" t="s">
        <v>40</v>
      </c>
      <c r="B820" s="93" t="s">
        <v>63</v>
      </c>
      <c r="C820" s="93" t="s">
        <v>13</v>
      </c>
      <c r="D820" s="93" t="s">
        <v>41</v>
      </c>
      <c r="E820" s="181"/>
      <c r="F820" s="181"/>
      <c r="G820" s="181"/>
      <c r="H820" s="235" t="e">
        <f>H822+#REF!+#REF!</f>
        <v>#REF!</v>
      </c>
      <c r="I820" s="235">
        <f t="shared" si="205"/>
        <v>1000</v>
      </c>
      <c r="J820" s="235">
        <f>J821+J834</f>
        <v>13450</v>
      </c>
      <c r="K820" s="235">
        <f>K821+K834</f>
        <v>12450</v>
      </c>
      <c r="L820" s="235">
        <f>L821+L834</f>
        <v>12450</v>
      </c>
    </row>
    <row r="821" spans="1:14" x14ac:dyDescent="0.25">
      <c r="A821" s="6" t="s">
        <v>16</v>
      </c>
      <c r="B821" s="37" t="s">
        <v>63</v>
      </c>
      <c r="C821" s="37" t="s">
        <v>13</v>
      </c>
      <c r="D821" s="37" t="s">
        <v>41</v>
      </c>
      <c r="E821" s="35">
        <v>9000000000</v>
      </c>
      <c r="F821" s="33"/>
      <c r="G821" s="33"/>
      <c r="H821" s="40" t="e">
        <f>H822</f>
        <v>#REF!</v>
      </c>
      <c r="I821" s="235">
        <f t="shared" si="205"/>
        <v>1000</v>
      </c>
      <c r="J821" s="40">
        <f>J822</f>
        <v>13450</v>
      </c>
      <c r="K821" s="40">
        <f>K822</f>
        <v>12450</v>
      </c>
      <c r="L821" s="40">
        <f>L822</f>
        <v>12450</v>
      </c>
      <c r="M821" s="22"/>
      <c r="N821" s="22"/>
    </row>
    <row r="822" spans="1:14" ht="30" x14ac:dyDescent="0.25">
      <c r="A822" s="6" t="s">
        <v>332</v>
      </c>
      <c r="B822" s="37" t="s">
        <v>63</v>
      </c>
      <c r="C822" s="37" t="s">
        <v>13</v>
      </c>
      <c r="D822" s="37" t="s">
        <v>41</v>
      </c>
      <c r="E822" s="35">
        <v>9000090070</v>
      </c>
      <c r="F822" s="33"/>
      <c r="G822" s="33"/>
      <c r="H822" s="40" t="e">
        <f>H823+H826+#REF!+#REF!</f>
        <v>#REF!</v>
      </c>
      <c r="I822" s="235">
        <f t="shared" si="205"/>
        <v>1000</v>
      </c>
      <c r="J822" s="40">
        <f>J823+J826+J829</f>
        <v>13450</v>
      </c>
      <c r="K822" s="40">
        <f>K823+K826+K829</f>
        <v>12450</v>
      </c>
      <c r="L822" s="40">
        <f>L823+L826+L829</f>
        <v>12450</v>
      </c>
    </row>
    <row r="823" spans="1:14" ht="60" x14ac:dyDescent="0.25">
      <c r="A823" s="6" t="s">
        <v>17</v>
      </c>
      <c r="B823" s="37" t="s">
        <v>63</v>
      </c>
      <c r="C823" s="37" t="s">
        <v>13</v>
      </c>
      <c r="D823" s="37" t="s">
        <v>41</v>
      </c>
      <c r="E823" s="35">
        <v>9000090070</v>
      </c>
      <c r="F823" s="35">
        <v>100</v>
      </c>
      <c r="G823" s="33"/>
      <c r="H823" s="40">
        <f t="shared" ref="H823:L824" si="213">H824</f>
        <v>8404</v>
      </c>
      <c r="I823" s="235">
        <f t="shared" si="205"/>
        <v>1000</v>
      </c>
      <c r="J823" s="40">
        <f t="shared" si="213"/>
        <v>8600</v>
      </c>
      <c r="K823" s="40">
        <f t="shared" si="213"/>
        <v>7600</v>
      </c>
      <c r="L823" s="40">
        <f t="shared" si="213"/>
        <v>7600</v>
      </c>
    </row>
    <row r="824" spans="1:14" x14ac:dyDescent="0.25">
      <c r="A824" s="6" t="s">
        <v>181</v>
      </c>
      <c r="B824" s="37" t="s">
        <v>63</v>
      </c>
      <c r="C824" s="37" t="s">
        <v>13</v>
      </c>
      <c r="D824" s="37" t="s">
        <v>41</v>
      </c>
      <c r="E824" s="35">
        <v>9000090070</v>
      </c>
      <c r="F824" s="35">
        <v>110</v>
      </c>
      <c r="G824" s="33"/>
      <c r="H824" s="40">
        <f t="shared" si="213"/>
        <v>8404</v>
      </c>
      <c r="I824" s="235">
        <f t="shared" si="205"/>
        <v>1000</v>
      </c>
      <c r="J824" s="40">
        <f t="shared" si="213"/>
        <v>8600</v>
      </c>
      <c r="K824" s="40">
        <f t="shared" si="213"/>
        <v>7600</v>
      </c>
      <c r="L824" s="40">
        <f t="shared" si="213"/>
        <v>7600</v>
      </c>
    </row>
    <row r="825" spans="1:14" x14ac:dyDescent="0.25">
      <c r="A825" s="7" t="s">
        <v>8</v>
      </c>
      <c r="B825" s="37" t="s">
        <v>63</v>
      </c>
      <c r="C825" s="37" t="s">
        <v>13</v>
      </c>
      <c r="D825" s="37" t="s">
        <v>41</v>
      </c>
      <c r="E825" s="35">
        <v>9000090070</v>
      </c>
      <c r="F825" s="35">
        <v>110</v>
      </c>
      <c r="G825" s="35">
        <v>1</v>
      </c>
      <c r="H825" s="40">
        <v>8404</v>
      </c>
      <c r="I825" s="235">
        <f t="shared" si="205"/>
        <v>1000</v>
      </c>
      <c r="J825" s="40">
        <v>8600</v>
      </c>
      <c r="K825" s="40">
        <v>7600</v>
      </c>
      <c r="L825" s="40">
        <v>7600</v>
      </c>
    </row>
    <row r="826" spans="1:14" ht="30" x14ac:dyDescent="0.25">
      <c r="A826" s="29" t="s">
        <v>160</v>
      </c>
      <c r="B826" s="37" t="s">
        <v>63</v>
      </c>
      <c r="C826" s="37" t="s">
        <v>13</v>
      </c>
      <c r="D826" s="37" t="s">
        <v>41</v>
      </c>
      <c r="E826" s="35">
        <v>9000090070</v>
      </c>
      <c r="F826" s="35">
        <v>200</v>
      </c>
      <c r="G826" s="33"/>
      <c r="H826" s="40">
        <f t="shared" ref="H826:L827" si="214">H827</f>
        <v>4860</v>
      </c>
      <c r="I826" s="235">
        <f t="shared" si="205"/>
        <v>0</v>
      </c>
      <c r="J826" s="40">
        <f>J827</f>
        <v>4800</v>
      </c>
      <c r="K826" s="40">
        <f>K827</f>
        <v>4800</v>
      </c>
      <c r="L826" s="40">
        <f>L827</f>
        <v>4800</v>
      </c>
    </row>
    <row r="827" spans="1:14" ht="30" x14ac:dyDescent="0.25">
      <c r="A827" s="6" t="s">
        <v>20</v>
      </c>
      <c r="B827" s="37" t="s">
        <v>63</v>
      </c>
      <c r="C827" s="37" t="s">
        <v>13</v>
      </c>
      <c r="D827" s="37" t="s">
        <v>41</v>
      </c>
      <c r="E827" s="35">
        <v>9000090070</v>
      </c>
      <c r="F827" s="35">
        <v>240</v>
      </c>
      <c r="G827" s="33"/>
      <c r="H827" s="40">
        <f t="shared" si="214"/>
        <v>4860</v>
      </c>
      <c r="I827" s="235">
        <f t="shared" si="205"/>
        <v>0</v>
      </c>
      <c r="J827" s="40">
        <f t="shared" si="214"/>
        <v>4800</v>
      </c>
      <c r="K827" s="40">
        <f t="shared" si="214"/>
        <v>4800</v>
      </c>
      <c r="L827" s="40">
        <f t="shared" si="214"/>
        <v>4800</v>
      </c>
    </row>
    <row r="828" spans="1:14" x14ac:dyDescent="0.25">
      <c r="A828" s="7" t="s">
        <v>8</v>
      </c>
      <c r="B828" s="37" t="s">
        <v>63</v>
      </c>
      <c r="C828" s="37" t="s">
        <v>13</v>
      </c>
      <c r="D828" s="37" t="s">
        <v>41</v>
      </c>
      <c r="E828" s="35">
        <v>9000090070</v>
      </c>
      <c r="F828" s="35">
        <v>240</v>
      </c>
      <c r="G828" s="35">
        <v>1</v>
      </c>
      <c r="H828" s="40">
        <v>4860</v>
      </c>
      <c r="I828" s="235">
        <f t="shared" si="205"/>
        <v>0</v>
      </c>
      <c r="J828" s="40">
        <v>4800</v>
      </c>
      <c r="K828" s="40">
        <v>4800</v>
      </c>
      <c r="L828" s="40">
        <v>4800</v>
      </c>
    </row>
    <row r="829" spans="1:14" x14ac:dyDescent="0.25">
      <c r="A829" s="6" t="s">
        <v>21</v>
      </c>
      <c r="B829" s="37" t="s">
        <v>63</v>
      </c>
      <c r="C829" s="37" t="s">
        <v>13</v>
      </c>
      <c r="D829" s="37" t="s">
        <v>41</v>
      </c>
      <c r="E829" s="35">
        <v>9000090070</v>
      </c>
      <c r="F829" s="35">
        <v>800</v>
      </c>
      <c r="G829" s="33"/>
      <c r="H829" s="40" t="e">
        <f>H832</f>
        <v>#REF!</v>
      </c>
      <c r="I829" s="235">
        <f t="shared" si="205"/>
        <v>0</v>
      </c>
      <c r="J829" s="40">
        <f>J830+J832</f>
        <v>50</v>
      </c>
      <c r="K829" s="40">
        <f>K830+K832</f>
        <v>50</v>
      </c>
      <c r="L829" s="40">
        <f>L830+L832</f>
        <v>50</v>
      </c>
    </row>
    <row r="830" spans="1:14" x14ac:dyDescent="0.25">
      <c r="A830" s="6" t="s">
        <v>161</v>
      </c>
      <c r="B830" s="37" t="s">
        <v>63</v>
      </c>
      <c r="C830" s="37" t="s">
        <v>13</v>
      </c>
      <c r="D830" s="37" t="s">
        <v>41</v>
      </c>
      <c r="E830" s="35">
        <v>9000090070</v>
      </c>
      <c r="F830" s="35">
        <v>830</v>
      </c>
      <c r="G830" s="33"/>
      <c r="H830" s="40"/>
      <c r="I830" s="235"/>
      <c r="J830" s="40">
        <f>J831</f>
        <v>5</v>
      </c>
      <c r="K830" s="40">
        <f>K831</f>
        <v>5</v>
      </c>
      <c r="L830" s="40">
        <f>L831</f>
        <v>5</v>
      </c>
    </row>
    <row r="831" spans="1:14" x14ac:dyDescent="0.25">
      <c r="A831" s="7" t="s">
        <v>8</v>
      </c>
      <c r="B831" s="37" t="s">
        <v>63</v>
      </c>
      <c r="C831" s="37" t="s">
        <v>13</v>
      </c>
      <c r="D831" s="37" t="s">
        <v>41</v>
      </c>
      <c r="E831" s="35">
        <v>9000090070</v>
      </c>
      <c r="F831" s="35">
        <v>830</v>
      </c>
      <c r="G831" s="33">
        <v>1</v>
      </c>
      <c r="H831" s="40"/>
      <c r="I831" s="235"/>
      <c r="J831" s="40">
        <v>5</v>
      </c>
      <c r="K831" s="40">
        <v>5</v>
      </c>
      <c r="L831" s="40">
        <v>5</v>
      </c>
    </row>
    <row r="832" spans="1:14" x14ac:dyDescent="0.25">
      <c r="A832" s="6" t="s">
        <v>22</v>
      </c>
      <c r="B832" s="37" t="s">
        <v>63</v>
      </c>
      <c r="C832" s="37" t="s">
        <v>13</v>
      </c>
      <c r="D832" s="37" t="s">
        <v>41</v>
      </c>
      <c r="E832" s="35">
        <v>9000090070</v>
      </c>
      <c r="F832" s="35">
        <v>850</v>
      </c>
      <c r="G832" s="33"/>
      <c r="H832" s="40" t="e">
        <f>#REF!</f>
        <v>#REF!</v>
      </c>
      <c r="I832" s="235">
        <f t="shared" si="205"/>
        <v>0</v>
      </c>
      <c r="J832" s="40">
        <f>J833</f>
        <v>45</v>
      </c>
      <c r="K832" s="40">
        <f>K833</f>
        <v>45</v>
      </c>
      <c r="L832" s="40">
        <f>L833</f>
        <v>45</v>
      </c>
    </row>
    <row r="833" spans="1:15" x14ac:dyDescent="0.25">
      <c r="A833" s="7" t="s">
        <v>8</v>
      </c>
      <c r="B833" s="37" t="s">
        <v>63</v>
      </c>
      <c r="C833" s="37" t="s">
        <v>13</v>
      </c>
      <c r="D833" s="37" t="s">
        <v>41</v>
      </c>
      <c r="E833" s="35">
        <v>9000090070</v>
      </c>
      <c r="F833" s="35">
        <v>850</v>
      </c>
      <c r="G833" s="35">
        <v>1</v>
      </c>
      <c r="H833" s="40">
        <v>4517</v>
      </c>
      <c r="I833" s="235">
        <f t="shared" si="205"/>
        <v>0</v>
      </c>
      <c r="J833" s="40">
        <v>45</v>
      </c>
      <c r="K833" s="40">
        <v>45</v>
      </c>
      <c r="L833" s="40">
        <v>45</v>
      </c>
    </row>
    <row r="834" spans="1:15" ht="45" hidden="1" customHeight="1" x14ac:dyDescent="0.25">
      <c r="A834" s="30" t="s">
        <v>173</v>
      </c>
      <c r="B834" s="37" t="s">
        <v>63</v>
      </c>
      <c r="C834" s="37" t="s">
        <v>13</v>
      </c>
      <c r="D834" s="37" t="s">
        <v>41</v>
      </c>
      <c r="E834" s="35" t="s">
        <v>175</v>
      </c>
      <c r="F834" s="33"/>
      <c r="G834" s="33"/>
      <c r="H834" s="40">
        <f t="shared" ref="H834:L838" si="215">H835</f>
        <v>8</v>
      </c>
      <c r="I834" s="235">
        <f t="shared" si="205"/>
        <v>0</v>
      </c>
      <c r="J834" s="40">
        <f t="shared" si="215"/>
        <v>0</v>
      </c>
      <c r="K834" s="40">
        <f t="shared" si="215"/>
        <v>0</v>
      </c>
      <c r="L834" s="40">
        <f t="shared" si="215"/>
        <v>0</v>
      </c>
    </row>
    <row r="835" spans="1:15" ht="30" hidden="1" customHeight="1" x14ac:dyDescent="0.25">
      <c r="A835" s="30" t="s">
        <v>174</v>
      </c>
      <c r="B835" s="37" t="s">
        <v>63</v>
      </c>
      <c r="C835" s="37" t="s">
        <v>13</v>
      </c>
      <c r="D835" s="37" t="s">
        <v>41</v>
      </c>
      <c r="E835" s="35" t="s">
        <v>176</v>
      </c>
      <c r="F835" s="33"/>
      <c r="G835" s="33"/>
      <c r="H835" s="40">
        <f t="shared" si="215"/>
        <v>8</v>
      </c>
      <c r="I835" s="235">
        <f t="shared" si="205"/>
        <v>0</v>
      </c>
      <c r="J835" s="40">
        <f t="shared" si="215"/>
        <v>0</v>
      </c>
      <c r="K835" s="40">
        <f t="shared" si="215"/>
        <v>0</v>
      </c>
      <c r="L835" s="40">
        <f t="shared" si="215"/>
        <v>0</v>
      </c>
    </row>
    <row r="836" spans="1:15" ht="30" hidden="1" customHeight="1" x14ac:dyDescent="0.25">
      <c r="A836" s="30" t="s">
        <v>174</v>
      </c>
      <c r="B836" s="37" t="s">
        <v>63</v>
      </c>
      <c r="C836" s="37" t="s">
        <v>13</v>
      </c>
      <c r="D836" s="37" t="s">
        <v>41</v>
      </c>
      <c r="E836" s="35" t="s">
        <v>177</v>
      </c>
      <c r="F836" s="33"/>
      <c r="G836" s="33"/>
      <c r="H836" s="40">
        <f t="shared" si="215"/>
        <v>8</v>
      </c>
      <c r="I836" s="235">
        <f t="shared" si="205"/>
        <v>0</v>
      </c>
      <c r="J836" s="40">
        <f t="shared" si="215"/>
        <v>0</v>
      </c>
      <c r="K836" s="40">
        <f t="shared" si="215"/>
        <v>0</v>
      </c>
      <c r="L836" s="40">
        <f t="shared" si="215"/>
        <v>0</v>
      </c>
    </row>
    <row r="837" spans="1:15" ht="30" hidden="1" customHeight="1" x14ac:dyDescent="0.25">
      <c r="A837" s="29" t="s">
        <v>160</v>
      </c>
      <c r="B837" s="37" t="s">
        <v>63</v>
      </c>
      <c r="C837" s="37" t="s">
        <v>13</v>
      </c>
      <c r="D837" s="37" t="s">
        <v>41</v>
      </c>
      <c r="E837" s="35" t="s">
        <v>177</v>
      </c>
      <c r="F837" s="35">
        <v>200</v>
      </c>
      <c r="G837" s="33"/>
      <c r="H837" s="40">
        <f t="shared" si="215"/>
        <v>8</v>
      </c>
      <c r="I837" s="235">
        <f t="shared" si="205"/>
        <v>0</v>
      </c>
      <c r="J837" s="40">
        <f t="shared" si="215"/>
        <v>0</v>
      </c>
      <c r="K837" s="40">
        <f t="shared" si="215"/>
        <v>0</v>
      </c>
      <c r="L837" s="40">
        <f t="shared" si="215"/>
        <v>0</v>
      </c>
    </row>
    <row r="838" spans="1:15" ht="30" hidden="1" customHeight="1" x14ac:dyDescent="0.25">
      <c r="A838" s="6" t="s">
        <v>20</v>
      </c>
      <c r="B838" s="37" t="s">
        <v>63</v>
      </c>
      <c r="C838" s="37" t="s">
        <v>13</v>
      </c>
      <c r="D838" s="37" t="s">
        <v>41</v>
      </c>
      <c r="E838" s="35" t="s">
        <v>177</v>
      </c>
      <c r="F838" s="35">
        <v>240</v>
      </c>
      <c r="G838" s="33"/>
      <c r="H838" s="40">
        <f t="shared" si="215"/>
        <v>8</v>
      </c>
      <c r="I838" s="235">
        <f t="shared" si="205"/>
        <v>0</v>
      </c>
      <c r="J838" s="40">
        <f t="shared" si="215"/>
        <v>0</v>
      </c>
      <c r="K838" s="40">
        <f t="shared" si="215"/>
        <v>0</v>
      </c>
      <c r="L838" s="40">
        <f t="shared" si="215"/>
        <v>0</v>
      </c>
    </row>
    <row r="839" spans="1:15" ht="15" hidden="1" customHeight="1" x14ac:dyDescent="0.25">
      <c r="A839" s="7" t="s">
        <v>8</v>
      </c>
      <c r="B839" s="37" t="s">
        <v>63</v>
      </c>
      <c r="C839" s="37" t="s">
        <v>13</v>
      </c>
      <c r="D839" s="37" t="s">
        <v>41</v>
      </c>
      <c r="E839" s="35" t="s">
        <v>177</v>
      </c>
      <c r="F839" s="35">
        <v>240</v>
      </c>
      <c r="G839" s="35">
        <v>1</v>
      </c>
      <c r="H839" s="40">
        <v>8</v>
      </c>
      <c r="I839" s="235">
        <f t="shared" si="205"/>
        <v>0</v>
      </c>
      <c r="J839" s="40"/>
      <c r="K839" s="40"/>
      <c r="L839" s="40"/>
    </row>
    <row r="840" spans="1:15" x14ac:dyDescent="0.25">
      <c r="A840" s="5" t="s">
        <v>93</v>
      </c>
      <c r="B840" s="93" t="s">
        <v>94</v>
      </c>
      <c r="C840" s="36"/>
      <c r="D840" s="36"/>
      <c r="E840" s="33"/>
      <c r="F840" s="33"/>
      <c r="G840" s="33"/>
      <c r="H840" s="235" t="e">
        <f>H843</f>
        <v>#REF!</v>
      </c>
      <c r="I840" s="235">
        <f t="shared" si="205"/>
        <v>0</v>
      </c>
      <c r="J840" s="235">
        <f>J843</f>
        <v>1010</v>
      </c>
      <c r="K840" s="235">
        <f>K843</f>
        <v>1010</v>
      </c>
      <c r="L840" s="235">
        <f>L843</f>
        <v>1010</v>
      </c>
    </row>
    <row r="841" spans="1:15" x14ac:dyDescent="0.25">
      <c r="A841" s="5" t="s">
        <v>8</v>
      </c>
      <c r="B841" s="93">
        <v>1</v>
      </c>
      <c r="C841" s="36"/>
      <c r="D841" s="36"/>
      <c r="E841" s="33"/>
      <c r="F841" s="33"/>
      <c r="G841" s="33"/>
      <c r="H841" s="235" t="e">
        <f>H849+#REF!+H867+H870+H852+H873</f>
        <v>#REF!</v>
      </c>
      <c r="I841" s="235">
        <f t="shared" si="205"/>
        <v>0</v>
      </c>
      <c r="J841" s="235">
        <f>J849+J855+J858</f>
        <v>1010</v>
      </c>
      <c r="K841" s="235">
        <f t="shared" ref="K841:L841" si="216">K849+K855+K858</f>
        <v>1010</v>
      </c>
      <c r="L841" s="235">
        <f t="shared" si="216"/>
        <v>1010</v>
      </c>
    </row>
    <row r="842" spans="1:15" x14ac:dyDescent="0.25">
      <c r="A842" s="5" t="s">
        <v>9</v>
      </c>
      <c r="B842" s="93">
        <v>2</v>
      </c>
      <c r="C842" s="36"/>
      <c r="D842" s="36"/>
      <c r="E842" s="33"/>
      <c r="F842" s="33"/>
      <c r="G842" s="33"/>
      <c r="H842" s="235">
        <v>0</v>
      </c>
      <c r="I842" s="235">
        <f t="shared" si="205"/>
        <v>0</v>
      </c>
      <c r="J842" s="235">
        <v>0</v>
      </c>
      <c r="K842" s="235">
        <v>0</v>
      </c>
      <c r="L842" s="235">
        <v>0</v>
      </c>
    </row>
    <row r="843" spans="1:15" x14ac:dyDescent="0.25">
      <c r="A843" s="5" t="s">
        <v>12</v>
      </c>
      <c r="B843" s="93" t="s">
        <v>94</v>
      </c>
      <c r="C843" s="93" t="s">
        <v>13</v>
      </c>
      <c r="D843" s="36"/>
      <c r="E843" s="33"/>
      <c r="F843" s="33"/>
      <c r="G843" s="33"/>
      <c r="H843" s="235" t="e">
        <f>H844+H862</f>
        <v>#REF!</v>
      </c>
      <c r="I843" s="235">
        <f t="shared" ref="I843:I873" si="217">J843-K843</f>
        <v>0</v>
      </c>
      <c r="J843" s="235">
        <f>J844</f>
        <v>1010</v>
      </c>
      <c r="K843" s="235">
        <f t="shared" ref="K843:L843" si="218">K844</f>
        <v>1010</v>
      </c>
      <c r="L843" s="235">
        <f t="shared" si="218"/>
        <v>1010</v>
      </c>
      <c r="O843" s="42"/>
    </row>
    <row r="844" spans="1:15" ht="42.75" x14ac:dyDescent="0.25">
      <c r="A844" s="5" t="s">
        <v>95</v>
      </c>
      <c r="B844" s="93" t="s">
        <v>94</v>
      </c>
      <c r="C844" s="93" t="s">
        <v>13</v>
      </c>
      <c r="D844" s="93" t="s">
        <v>96</v>
      </c>
      <c r="E844" s="181"/>
      <c r="F844" s="181"/>
      <c r="G844" s="181"/>
      <c r="H844" s="235" t="e">
        <f t="shared" ref="H844:L845" si="219">H845</f>
        <v>#REF!</v>
      </c>
      <c r="I844" s="235">
        <f t="shared" si="217"/>
        <v>0</v>
      </c>
      <c r="J844" s="235">
        <f t="shared" si="219"/>
        <v>1010</v>
      </c>
      <c r="K844" s="235">
        <f t="shared" si="219"/>
        <v>1010</v>
      </c>
      <c r="L844" s="235">
        <f t="shared" si="219"/>
        <v>1010</v>
      </c>
    </row>
    <row r="845" spans="1:15" x14ac:dyDescent="0.25">
      <c r="A845" s="6" t="s">
        <v>16</v>
      </c>
      <c r="B845" s="37" t="s">
        <v>94</v>
      </c>
      <c r="C845" s="37" t="s">
        <v>13</v>
      </c>
      <c r="D845" s="37" t="s">
        <v>96</v>
      </c>
      <c r="E845" s="35">
        <v>9000000000</v>
      </c>
      <c r="F845" s="33"/>
      <c r="G845" s="33"/>
      <c r="H845" s="40" t="e">
        <f t="shared" si="219"/>
        <v>#REF!</v>
      </c>
      <c r="I845" s="235">
        <f t="shared" si="217"/>
        <v>0</v>
      </c>
      <c r="J845" s="40">
        <f t="shared" si="219"/>
        <v>1010</v>
      </c>
      <c r="K845" s="40">
        <f t="shared" si="219"/>
        <v>1010</v>
      </c>
      <c r="L845" s="40">
        <f t="shared" si="219"/>
        <v>1010</v>
      </c>
    </row>
    <row r="846" spans="1:15" ht="30" x14ac:dyDescent="0.25">
      <c r="A846" s="29" t="s">
        <v>340</v>
      </c>
      <c r="B846" s="37" t="s">
        <v>94</v>
      </c>
      <c r="C846" s="37" t="s">
        <v>13</v>
      </c>
      <c r="D846" s="37" t="s">
        <v>96</v>
      </c>
      <c r="E846" s="35">
        <v>9000090010</v>
      </c>
      <c r="F846" s="33"/>
      <c r="G846" s="33"/>
      <c r="H846" s="40" t="e">
        <f>H847+#REF!+H850</f>
        <v>#REF!</v>
      </c>
      <c r="I846" s="235">
        <f t="shared" si="217"/>
        <v>0</v>
      </c>
      <c r="J846" s="40">
        <f>J847+J850+J853+J856</f>
        <v>1010</v>
      </c>
      <c r="K846" s="40">
        <f>K847+K850+K853+K856</f>
        <v>1010</v>
      </c>
      <c r="L846" s="40">
        <f>L847+L850+L853+L856</f>
        <v>1010</v>
      </c>
    </row>
    <row r="847" spans="1:15" ht="60" x14ac:dyDescent="0.25">
      <c r="A847" s="6" t="s">
        <v>17</v>
      </c>
      <c r="B847" s="37" t="s">
        <v>94</v>
      </c>
      <c r="C847" s="37" t="s">
        <v>13</v>
      </c>
      <c r="D847" s="37" t="s">
        <v>96</v>
      </c>
      <c r="E847" s="35">
        <v>9000090010</v>
      </c>
      <c r="F847" s="35">
        <v>100</v>
      </c>
      <c r="G847" s="33"/>
      <c r="H847" s="40">
        <f t="shared" ref="H847:L848" si="220">H848</f>
        <v>1356</v>
      </c>
      <c r="I847" s="235">
        <f t="shared" si="217"/>
        <v>0</v>
      </c>
      <c r="J847" s="40">
        <f t="shared" si="220"/>
        <v>700</v>
      </c>
      <c r="K847" s="40">
        <f t="shared" si="220"/>
        <v>700</v>
      </c>
      <c r="L847" s="40">
        <f t="shared" si="220"/>
        <v>700</v>
      </c>
    </row>
    <row r="848" spans="1:15" ht="30" x14ac:dyDescent="0.25">
      <c r="A848" s="6" t="s">
        <v>18</v>
      </c>
      <c r="B848" s="37" t="s">
        <v>94</v>
      </c>
      <c r="C848" s="37" t="s">
        <v>13</v>
      </c>
      <c r="D848" s="37" t="s">
        <v>96</v>
      </c>
      <c r="E848" s="35">
        <v>9000090010</v>
      </c>
      <c r="F848" s="35">
        <v>120</v>
      </c>
      <c r="G848" s="33"/>
      <c r="H848" s="40">
        <f t="shared" si="220"/>
        <v>1356</v>
      </c>
      <c r="I848" s="235">
        <f t="shared" si="217"/>
        <v>0</v>
      </c>
      <c r="J848" s="40">
        <f t="shared" si="220"/>
        <v>700</v>
      </c>
      <c r="K848" s="40">
        <f t="shared" si="220"/>
        <v>700</v>
      </c>
      <c r="L848" s="40">
        <f t="shared" si="220"/>
        <v>700</v>
      </c>
    </row>
    <row r="849" spans="1:12" ht="15.75" customHeight="1" x14ac:dyDescent="0.25">
      <c r="A849" s="7" t="s">
        <v>8</v>
      </c>
      <c r="B849" s="37" t="s">
        <v>94</v>
      </c>
      <c r="C849" s="37" t="s">
        <v>13</v>
      </c>
      <c r="D849" s="37" t="s">
        <v>96</v>
      </c>
      <c r="E849" s="35">
        <v>9000090010</v>
      </c>
      <c r="F849" s="35">
        <v>120</v>
      </c>
      <c r="G849" s="35">
        <v>1</v>
      </c>
      <c r="H849" s="40">
        <v>1356</v>
      </c>
      <c r="I849" s="235">
        <f t="shared" si="217"/>
        <v>0</v>
      </c>
      <c r="J849" s="40">
        <v>700</v>
      </c>
      <c r="K849" s="40">
        <v>700</v>
      </c>
      <c r="L849" s="40">
        <v>700</v>
      </c>
    </row>
    <row r="850" spans="1:12" ht="15" hidden="1" customHeight="1" x14ac:dyDescent="0.25">
      <c r="A850" s="6" t="s">
        <v>21</v>
      </c>
      <c r="B850" s="37" t="s">
        <v>94</v>
      </c>
      <c r="C850" s="37" t="s">
        <v>13</v>
      </c>
      <c r="D850" s="37" t="s">
        <v>96</v>
      </c>
      <c r="E850" s="35">
        <v>9000090010</v>
      </c>
      <c r="F850" s="35">
        <v>800</v>
      </c>
      <c r="G850" s="33"/>
      <c r="H850" s="40">
        <f t="shared" ref="H850:L851" si="221">H851</f>
        <v>2</v>
      </c>
      <c r="I850" s="235">
        <f t="shared" si="217"/>
        <v>0</v>
      </c>
      <c r="J850" s="40">
        <f t="shared" si="221"/>
        <v>0</v>
      </c>
      <c r="K850" s="40">
        <f t="shared" si="221"/>
        <v>0</v>
      </c>
      <c r="L850" s="40">
        <f t="shared" si="221"/>
        <v>0</v>
      </c>
    </row>
    <row r="851" spans="1:12" ht="15" hidden="1" customHeight="1" x14ac:dyDescent="0.25">
      <c r="A851" s="6" t="s">
        <v>22</v>
      </c>
      <c r="B851" s="37" t="s">
        <v>94</v>
      </c>
      <c r="C851" s="37" t="s">
        <v>13</v>
      </c>
      <c r="D851" s="37" t="s">
        <v>96</v>
      </c>
      <c r="E851" s="35">
        <v>9000090010</v>
      </c>
      <c r="F851" s="35">
        <v>850</v>
      </c>
      <c r="G851" s="33"/>
      <c r="H851" s="40">
        <f t="shared" si="221"/>
        <v>2</v>
      </c>
      <c r="I851" s="235">
        <f t="shared" si="217"/>
        <v>0</v>
      </c>
      <c r="J851" s="40">
        <f t="shared" si="221"/>
        <v>0</v>
      </c>
      <c r="K851" s="40">
        <f t="shared" si="221"/>
        <v>0</v>
      </c>
      <c r="L851" s="40">
        <f t="shared" si="221"/>
        <v>0</v>
      </c>
    </row>
    <row r="852" spans="1:12" ht="15" hidden="1" customHeight="1" x14ac:dyDescent="0.25">
      <c r="A852" s="7" t="s">
        <v>8</v>
      </c>
      <c r="B852" s="37" t="s">
        <v>94</v>
      </c>
      <c r="C852" s="37" t="s">
        <v>13</v>
      </c>
      <c r="D852" s="37" t="s">
        <v>96</v>
      </c>
      <c r="E852" s="35">
        <v>9000090010</v>
      </c>
      <c r="F852" s="35">
        <v>850</v>
      </c>
      <c r="G852" s="35">
        <v>1</v>
      </c>
      <c r="H852" s="40">
        <v>2</v>
      </c>
      <c r="I852" s="235">
        <f t="shared" si="217"/>
        <v>0</v>
      </c>
      <c r="J852" s="40"/>
      <c r="K852" s="40"/>
      <c r="L852" s="40"/>
    </row>
    <row r="853" spans="1:12" ht="30" x14ac:dyDescent="0.25">
      <c r="A853" s="29" t="s">
        <v>160</v>
      </c>
      <c r="B853" s="37" t="s">
        <v>94</v>
      </c>
      <c r="C853" s="37" t="s">
        <v>13</v>
      </c>
      <c r="D853" s="37" t="s">
        <v>96</v>
      </c>
      <c r="E853" s="35">
        <v>9000090010</v>
      </c>
      <c r="F853" s="35">
        <v>200</v>
      </c>
      <c r="G853" s="33"/>
      <c r="H853" s="40">
        <f t="shared" ref="H853:L854" si="222">H854</f>
        <v>12</v>
      </c>
      <c r="I853" s="235">
        <f t="shared" ref="I853:I861" si="223">J853-K853</f>
        <v>0</v>
      </c>
      <c r="J853" s="40">
        <f t="shared" si="222"/>
        <v>300</v>
      </c>
      <c r="K853" s="40">
        <f t="shared" si="222"/>
        <v>300</v>
      </c>
      <c r="L853" s="40">
        <f t="shared" si="222"/>
        <v>300</v>
      </c>
    </row>
    <row r="854" spans="1:12" ht="30" x14ac:dyDescent="0.25">
      <c r="A854" s="6" t="s">
        <v>20</v>
      </c>
      <c r="B854" s="37" t="s">
        <v>94</v>
      </c>
      <c r="C854" s="37" t="s">
        <v>13</v>
      </c>
      <c r="D854" s="37" t="s">
        <v>96</v>
      </c>
      <c r="E854" s="35">
        <v>9000090010</v>
      </c>
      <c r="F854" s="35">
        <v>240</v>
      </c>
      <c r="G854" s="33"/>
      <c r="H854" s="40">
        <f t="shared" si="222"/>
        <v>12</v>
      </c>
      <c r="I854" s="235">
        <f t="shared" si="223"/>
        <v>0</v>
      </c>
      <c r="J854" s="40">
        <f t="shared" si="222"/>
        <v>300</v>
      </c>
      <c r="K854" s="40">
        <f t="shared" si="222"/>
        <v>300</v>
      </c>
      <c r="L854" s="40">
        <f t="shared" si="222"/>
        <v>300</v>
      </c>
    </row>
    <row r="855" spans="1:12" x14ac:dyDescent="0.25">
      <c r="A855" s="7" t="s">
        <v>8</v>
      </c>
      <c r="B855" s="37" t="s">
        <v>94</v>
      </c>
      <c r="C855" s="37" t="s">
        <v>13</v>
      </c>
      <c r="D855" s="37" t="s">
        <v>96</v>
      </c>
      <c r="E855" s="35">
        <v>9000090010</v>
      </c>
      <c r="F855" s="35">
        <v>240</v>
      </c>
      <c r="G855" s="35">
        <v>1</v>
      </c>
      <c r="H855" s="40">
        <v>12</v>
      </c>
      <c r="I855" s="235">
        <f t="shared" si="223"/>
        <v>0</v>
      </c>
      <c r="J855" s="40">
        <v>300</v>
      </c>
      <c r="K855" s="40">
        <v>300</v>
      </c>
      <c r="L855" s="40">
        <v>300</v>
      </c>
    </row>
    <row r="856" spans="1:12" x14ac:dyDescent="0.25">
      <c r="A856" s="6" t="s">
        <v>21</v>
      </c>
      <c r="B856" s="37" t="s">
        <v>94</v>
      </c>
      <c r="C856" s="37" t="s">
        <v>13</v>
      </c>
      <c r="D856" s="37" t="s">
        <v>96</v>
      </c>
      <c r="E856" s="35">
        <v>9000090010</v>
      </c>
      <c r="F856" s="35">
        <v>800</v>
      </c>
      <c r="G856" s="33"/>
      <c r="H856" s="40">
        <f t="shared" ref="H856:L857" si="224">H857</f>
        <v>15</v>
      </c>
      <c r="I856" s="235">
        <f t="shared" si="223"/>
        <v>0</v>
      </c>
      <c r="J856" s="40">
        <f t="shared" si="224"/>
        <v>10</v>
      </c>
      <c r="K856" s="40">
        <f t="shared" si="224"/>
        <v>10</v>
      </c>
      <c r="L856" s="40">
        <f t="shared" si="224"/>
        <v>10</v>
      </c>
    </row>
    <row r="857" spans="1:12" x14ac:dyDescent="0.25">
      <c r="A857" s="6" t="s">
        <v>22</v>
      </c>
      <c r="B857" s="37" t="s">
        <v>94</v>
      </c>
      <c r="C857" s="37" t="s">
        <v>13</v>
      </c>
      <c r="D857" s="37" t="s">
        <v>96</v>
      </c>
      <c r="E857" s="35">
        <v>9000090010</v>
      </c>
      <c r="F857" s="35">
        <v>850</v>
      </c>
      <c r="G857" s="33"/>
      <c r="H857" s="40">
        <f t="shared" si="224"/>
        <v>15</v>
      </c>
      <c r="I857" s="235">
        <f t="shared" si="223"/>
        <v>0</v>
      </c>
      <c r="J857" s="40">
        <f t="shared" si="224"/>
        <v>10</v>
      </c>
      <c r="K857" s="40">
        <f t="shared" si="224"/>
        <v>10</v>
      </c>
      <c r="L857" s="40">
        <f t="shared" si="224"/>
        <v>10</v>
      </c>
    </row>
    <row r="858" spans="1:12" x14ac:dyDescent="0.25">
      <c r="A858" s="7" t="s">
        <v>8</v>
      </c>
      <c r="B858" s="37" t="s">
        <v>94</v>
      </c>
      <c r="C858" s="37" t="s">
        <v>13</v>
      </c>
      <c r="D858" s="37" t="s">
        <v>96</v>
      </c>
      <c r="E858" s="35">
        <v>9000090010</v>
      </c>
      <c r="F858" s="35">
        <v>850</v>
      </c>
      <c r="G858" s="35">
        <v>1</v>
      </c>
      <c r="H858" s="40">
        <v>15</v>
      </c>
      <c r="I858" s="235">
        <f t="shared" si="223"/>
        <v>0</v>
      </c>
      <c r="J858" s="40">
        <v>10</v>
      </c>
      <c r="K858" s="40">
        <v>10</v>
      </c>
      <c r="L858" s="40">
        <v>10</v>
      </c>
    </row>
    <row r="859" spans="1:12" x14ac:dyDescent="0.25">
      <c r="A859" s="5" t="s">
        <v>545</v>
      </c>
      <c r="B859" s="93" t="s">
        <v>467</v>
      </c>
      <c r="C859" s="36"/>
      <c r="D859" s="36"/>
      <c r="E859" s="33"/>
      <c r="F859" s="33"/>
      <c r="G859" s="33"/>
      <c r="H859" s="235">
        <f>H862</f>
        <v>762</v>
      </c>
      <c r="I859" s="235">
        <f t="shared" si="223"/>
        <v>200</v>
      </c>
      <c r="J859" s="235">
        <f>J862</f>
        <v>1330</v>
      </c>
      <c r="K859" s="235">
        <f>K862</f>
        <v>1130</v>
      </c>
      <c r="L859" s="235">
        <f>L862</f>
        <v>1130</v>
      </c>
    </row>
    <row r="860" spans="1:12" x14ac:dyDescent="0.25">
      <c r="A860" s="5" t="s">
        <v>8</v>
      </c>
      <c r="B860" s="93">
        <v>1</v>
      </c>
      <c r="C860" s="36"/>
      <c r="D860" s="36"/>
      <c r="E860" s="33"/>
      <c r="F860" s="33"/>
      <c r="G860" s="33"/>
      <c r="H860" s="235" t="e">
        <f>H868+#REF!+H886+H889+H871+H892</f>
        <v>#REF!</v>
      </c>
      <c r="I860" s="235">
        <f t="shared" si="223"/>
        <v>200</v>
      </c>
      <c r="J860" s="235">
        <f>J867+J870+J873</f>
        <v>1330</v>
      </c>
      <c r="K860" s="235">
        <f t="shared" ref="K860:L860" si="225">K867+K870+K873</f>
        <v>1130</v>
      </c>
      <c r="L860" s="235">
        <f t="shared" si="225"/>
        <v>1130</v>
      </c>
    </row>
    <row r="861" spans="1:12" x14ac:dyDescent="0.25">
      <c r="A861" s="5" t="s">
        <v>9</v>
      </c>
      <c r="B861" s="93">
        <v>2</v>
      </c>
      <c r="C861" s="36"/>
      <c r="D861" s="36"/>
      <c r="E861" s="33"/>
      <c r="F861" s="33"/>
      <c r="G861" s="33"/>
      <c r="H861" s="235">
        <v>0</v>
      </c>
      <c r="I861" s="235">
        <f t="shared" si="223"/>
        <v>0</v>
      </c>
      <c r="J861" s="235">
        <v>0</v>
      </c>
      <c r="K861" s="235">
        <v>0</v>
      </c>
      <c r="L861" s="235">
        <v>0</v>
      </c>
    </row>
    <row r="862" spans="1:12" ht="42.75" x14ac:dyDescent="0.25">
      <c r="A862" s="5" t="s">
        <v>14</v>
      </c>
      <c r="B862" s="93" t="s">
        <v>467</v>
      </c>
      <c r="C862" s="93" t="s">
        <v>13</v>
      </c>
      <c r="D862" s="93" t="s">
        <v>15</v>
      </c>
      <c r="E862" s="181"/>
      <c r="F862" s="181"/>
      <c r="G862" s="181"/>
      <c r="H862" s="235">
        <f t="shared" ref="H862:L863" si="226">H863</f>
        <v>762</v>
      </c>
      <c r="I862" s="235">
        <f t="shared" si="217"/>
        <v>200</v>
      </c>
      <c r="J862" s="235">
        <f t="shared" si="226"/>
        <v>1330</v>
      </c>
      <c r="K862" s="235">
        <f t="shared" si="226"/>
        <v>1130</v>
      </c>
      <c r="L862" s="235">
        <f t="shared" si="226"/>
        <v>1130</v>
      </c>
    </row>
    <row r="863" spans="1:12" x14ac:dyDescent="0.25">
      <c r="A863" s="6" t="s">
        <v>16</v>
      </c>
      <c r="B863" s="37" t="s">
        <v>467</v>
      </c>
      <c r="C863" s="37" t="s">
        <v>13</v>
      </c>
      <c r="D863" s="37" t="s">
        <v>15</v>
      </c>
      <c r="E863" s="35">
        <v>9000000000</v>
      </c>
      <c r="F863" s="33"/>
      <c r="G863" s="33"/>
      <c r="H863" s="40">
        <f t="shared" si="226"/>
        <v>762</v>
      </c>
      <c r="I863" s="235">
        <f t="shared" si="217"/>
        <v>200</v>
      </c>
      <c r="J863" s="40">
        <f t="shared" si="226"/>
        <v>1330</v>
      </c>
      <c r="K863" s="40">
        <f t="shared" si="226"/>
        <v>1130</v>
      </c>
      <c r="L863" s="40">
        <f t="shared" si="226"/>
        <v>1130</v>
      </c>
    </row>
    <row r="864" spans="1:12" x14ac:dyDescent="0.25">
      <c r="A864" s="6" t="s">
        <v>322</v>
      </c>
      <c r="B864" s="37" t="s">
        <v>467</v>
      </c>
      <c r="C864" s="37" t="s">
        <v>13</v>
      </c>
      <c r="D864" s="37" t="s">
        <v>15</v>
      </c>
      <c r="E864" s="35">
        <v>9000090020</v>
      </c>
      <c r="F864" s="33"/>
      <c r="G864" s="33"/>
      <c r="H864" s="40">
        <f>H865+H868+H871</f>
        <v>762</v>
      </c>
      <c r="I864" s="235">
        <f t="shared" si="217"/>
        <v>200</v>
      </c>
      <c r="J864" s="40">
        <f>J865+J868+J871</f>
        <v>1330</v>
      </c>
      <c r="K864" s="40">
        <f>K865+K868+K871</f>
        <v>1130</v>
      </c>
      <c r="L864" s="40">
        <f>L865+L868+L871</f>
        <v>1130</v>
      </c>
    </row>
    <row r="865" spans="1:14" ht="60" x14ac:dyDescent="0.25">
      <c r="A865" s="6" t="s">
        <v>17</v>
      </c>
      <c r="B865" s="37" t="s">
        <v>467</v>
      </c>
      <c r="C865" s="37" t="s">
        <v>13</v>
      </c>
      <c r="D865" s="37" t="s">
        <v>15</v>
      </c>
      <c r="E865" s="35">
        <v>9000090020</v>
      </c>
      <c r="F865" s="35">
        <v>100</v>
      </c>
      <c r="G865" s="33"/>
      <c r="H865" s="40">
        <f t="shared" ref="H865:L866" si="227">H866</f>
        <v>735</v>
      </c>
      <c r="I865" s="235">
        <f t="shared" si="217"/>
        <v>200</v>
      </c>
      <c r="J865" s="40">
        <f t="shared" si="227"/>
        <v>1200</v>
      </c>
      <c r="K865" s="40">
        <f t="shared" si="227"/>
        <v>1000</v>
      </c>
      <c r="L865" s="40">
        <f t="shared" si="227"/>
        <v>1000</v>
      </c>
    </row>
    <row r="866" spans="1:14" ht="30" x14ac:dyDescent="0.25">
      <c r="A866" s="6" t="s">
        <v>18</v>
      </c>
      <c r="B866" s="37" t="s">
        <v>467</v>
      </c>
      <c r="C866" s="37" t="s">
        <v>13</v>
      </c>
      <c r="D866" s="37" t="s">
        <v>15</v>
      </c>
      <c r="E866" s="35">
        <v>9000090020</v>
      </c>
      <c r="F866" s="35">
        <v>120</v>
      </c>
      <c r="G866" s="33"/>
      <c r="H866" s="40">
        <f t="shared" si="227"/>
        <v>735</v>
      </c>
      <c r="I866" s="235">
        <f t="shared" si="217"/>
        <v>200</v>
      </c>
      <c r="J866" s="40">
        <f t="shared" si="227"/>
        <v>1200</v>
      </c>
      <c r="K866" s="40">
        <f t="shared" si="227"/>
        <v>1000</v>
      </c>
      <c r="L866" s="40">
        <f t="shared" si="227"/>
        <v>1000</v>
      </c>
    </row>
    <row r="867" spans="1:14" x14ac:dyDescent="0.25">
      <c r="A867" s="7" t="s">
        <v>8</v>
      </c>
      <c r="B867" s="37" t="s">
        <v>467</v>
      </c>
      <c r="C867" s="37" t="s">
        <v>13</v>
      </c>
      <c r="D867" s="37" t="s">
        <v>15</v>
      </c>
      <c r="E867" s="35">
        <v>9000090020</v>
      </c>
      <c r="F867" s="35">
        <v>120</v>
      </c>
      <c r="G867" s="35">
        <v>1</v>
      </c>
      <c r="H867" s="40">
        <v>735</v>
      </c>
      <c r="I867" s="235">
        <f t="shared" si="217"/>
        <v>200</v>
      </c>
      <c r="J867" s="40">
        <v>1200</v>
      </c>
      <c r="K867" s="40">
        <v>1000</v>
      </c>
      <c r="L867" s="40">
        <v>1000</v>
      </c>
    </row>
    <row r="868" spans="1:14" ht="30" x14ac:dyDescent="0.25">
      <c r="A868" s="29" t="s">
        <v>160</v>
      </c>
      <c r="B868" s="37" t="s">
        <v>467</v>
      </c>
      <c r="C868" s="37" t="s">
        <v>13</v>
      </c>
      <c r="D868" s="37" t="s">
        <v>15</v>
      </c>
      <c r="E868" s="35">
        <v>9000090020</v>
      </c>
      <c r="F868" s="35">
        <v>200</v>
      </c>
      <c r="G868" s="33"/>
      <c r="H868" s="40">
        <f t="shared" ref="H868:L869" si="228">H869</f>
        <v>12</v>
      </c>
      <c r="I868" s="235">
        <f t="shared" si="217"/>
        <v>0</v>
      </c>
      <c r="J868" s="40">
        <f t="shared" si="228"/>
        <v>125</v>
      </c>
      <c r="K868" s="40">
        <f t="shared" si="228"/>
        <v>125</v>
      </c>
      <c r="L868" s="40">
        <f t="shared" si="228"/>
        <v>125</v>
      </c>
    </row>
    <row r="869" spans="1:14" ht="30" x14ac:dyDescent="0.25">
      <c r="A869" s="6" t="s">
        <v>20</v>
      </c>
      <c r="B869" s="37" t="s">
        <v>467</v>
      </c>
      <c r="C869" s="37" t="s">
        <v>13</v>
      </c>
      <c r="D869" s="37" t="s">
        <v>15</v>
      </c>
      <c r="E869" s="35">
        <v>9000090020</v>
      </c>
      <c r="F869" s="35">
        <v>240</v>
      </c>
      <c r="G869" s="33"/>
      <c r="H869" s="40">
        <f t="shared" si="228"/>
        <v>12</v>
      </c>
      <c r="I869" s="235">
        <f t="shared" si="217"/>
        <v>0</v>
      </c>
      <c r="J869" s="40">
        <f t="shared" si="228"/>
        <v>125</v>
      </c>
      <c r="K869" s="40">
        <f t="shared" si="228"/>
        <v>125</v>
      </c>
      <c r="L869" s="40">
        <f t="shared" si="228"/>
        <v>125</v>
      </c>
    </row>
    <row r="870" spans="1:14" x14ac:dyDescent="0.25">
      <c r="A870" s="7" t="s">
        <v>8</v>
      </c>
      <c r="B870" s="37" t="s">
        <v>467</v>
      </c>
      <c r="C870" s="37" t="s">
        <v>13</v>
      </c>
      <c r="D870" s="37" t="s">
        <v>15</v>
      </c>
      <c r="E870" s="35">
        <v>9000090020</v>
      </c>
      <c r="F870" s="35">
        <v>240</v>
      </c>
      <c r="G870" s="35">
        <v>1</v>
      </c>
      <c r="H870" s="40">
        <v>12</v>
      </c>
      <c r="I870" s="235">
        <f t="shared" si="217"/>
        <v>0</v>
      </c>
      <c r="J870" s="40">
        <v>125</v>
      </c>
      <c r="K870" s="40">
        <v>125</v>
      </c>
      <c r="L870" s="40">
        <v>125</v>
      </c>
    </row>
    <row r="871" spans="1:14" x14ac:dyDescent="0.25">
      <c r="A871" s="6" t="s">
        <v>21</v>
      </c>
      <c r="B871" s="37" t="s">
        <v>467</v>
      </c>
      <c r="C871" s="37" t="s">
        <v>13</v>
      </c>
      <c r="D871" s="37" t="s">
        <v>15</v>
      </c>
      <c r="E871" s="35">
        <v>9000090020</v>
      </c>
      <c r="F871" s="35">
        <v>800</v>
      </c>
      <c r="G871" s="33"/>
      <c r="H871" s="40">
        <f t="shared" ref="H871:L872" si="229">H872</f>
        <v>15</v>
      </c>
      <c r="I871" s="235">
        <f t="shared" si="217"/>
        <v>0</v>
      </c>
      <c r="J871" s="40">
        <f t="shared" si="229"/>
        <v>5</v>
      </c>
      <c r="K871" s="40">
        <f t="shared" si="229"/>
        <v>5</v>
      </c>
      <c r="L871" s="40">
        <f t="shared" si="229"/>
        <v>5</v>
      </c>
    </row>
    <row r="872" spans="1:14" x14ac:dyDescent="0.25">
      <c r="A872" s="6" t="s">
        <v>22</v>
      </c>
      <c r="B872" s="37" t="s">
        <v>467</v>
      </c>
      <c r="C872" s="37" t="s">
        <v>13</v>
      </c>
      <c r="D872" s="37" t="s">
        <v>15</v>
      </c>
      <c r="E872" s="35">
        <v>9000090020</v>
      </c>
      <c r="F872" s="35">
        <v>850</v>
      </c>
      <c r="G872" s="33"/>
      <c r="H872" s="40">
        <f t="shared" si="229"/>
        <v>15</v>
      </c>
      <c r="I872" s="235">
        <f t="shared" si="217"/>
        <v>0</v>
      </c>
      <c r="J872" s="40">
        <f t="shared" si="229"/>
        <v>5</v>
      </c>
      <c r="K872" s="40">
        <f t="shared" si="229"/>
        <v>5</v>
      </c>
      <c r="L872" s="40">
        <f t="shared" si="229"/>
        <v>5</v>
      </c>
    </row>
    <row r="873" spans="1:14" x14ac:dyDescent="0.25">
      <c r="A873" s="7" t="s">
        <v>8</v>
      </c>
      <c r="B873" s="37" t="s">
        <v>467</v>
      </c>
      <c r="C873" s="37" t="s">
        <v>13</v>
      </c>
      <c r="D873" s="37" t="s">
        <v>15</v>
      </c>
      <c r="E873" s="35">
        <v>9000090020</v>
      </c>
      <c r="F873" s="35">
        <v>850</v>
      </c>
      <c r="G873" s="35">
        <v>1</v>
      </c>
      <c r="H873" s="40">
        <v>15</v>
      </c>
      <c r="I873" s="235">
        <f t="shared" si="217"/>
        <v>0</v>
      </c>
      <c r="J873" s="40">
        <v>5</v>
      </c>
      <c r="K873" s="40">
        <v>5</v>
      </c>
      <c r="L873" s="40">
        <v>5</v>
      </c>
    </row>
    <row r="874" spans="1:14" s="54" customFormat="1" x14ac:dyDescent="0.25">
      <c r="B874" s="55"/>
      <c r="C874" s="55"/>
      <c r="D874" s="55"/>
      <c r="E874" s="56"/>
      <c r="F874" s="56"/>
      <c r="G874" s="56"/>
      <c r="H874" s="57"/>
      <c r="I874" s="57"/>
      <c r="J874" s="57"/>
      <c r="K874" s="57">
        <v>6610</v>
      </c>
      <c r="L874" s="57">
        <v>13910</v>
      </c>
      <c r="M874" s="51"/>
      <c r="N874" s="51"/>
    </row>
    <row r="875" spans="1:14" s="54" customFormat="1" x14ac:dyDescent="0.25">
      <c r="B875" s="55"/>
      <c r="C875" s="55"/>
      <c r="D875" s="55"/>
      <c r="E875" s="56"/>
      <c r="F875" s="56"/>
      <c r="G875" s="56"/>
      <c r="H875" s="57"/>
      <c r="I875" s="57"/>
      <c r="J875" s="57"/>
      <c r="K875" s="57"/>
      <c r="L875" s="57"/>
      <c r="M875" s="51"/>
      <c r="N875" s="51"/>
    </row>
    <row r="876" spans="1:14" s="54" customFormat="1" x14ac:dyDescent="0.25">
      <c r="B876" s="55"/>
      <c r="C876" s="55"/>
      <c r="D876" s="55"/>
      <c r="E876" s="56"/>
      <c r="F876" s="56"/>
      <c r="G876" s="56"/>
      <c r="H876" s="57"/>
      <c r="I876" s="57"/>
      <c r="J876" s="57"/>
      <c r="K876" s="57"/>
      <c r="L876" s="57"/>
      <c r="M876" s="51"/>
      <c r="N876" s="51"/>
    </row>
    <row r="877" spans="1:14" s="54" customFormat="1" x14ac:dyDescent="0.25">
      <c r="B877" s="55"/>
      <c r="C877" s="55"/>
      <c r="D877" s="55"/>
      <c r="E877" s="56"/>
      <c r="F877" s="56"/>
      <c r="G877" s="56"/>
      <c r="H877" s="57"/>
      <c r="I877" s="57"/>
      <c r="J877" s="57"/>
      <c r="K877" s="57"/>
      <c r="L877" s="57"/>
      <c r="M877" s="51"/>
      <c r="N877" s="51"/>
    </row>
    <row r="878" spans="1:14" s="54" customFormat="1" ht="18" customHeight="1" x14ac:dyDescent="0.25">
      <c r="B878" s="55"/>
      <c r="C878" s="55"/>
      <c r="D878" s="55"/>
      <c r="E878" s="56"/>
      <c r="F878" s="56"/>
      <c r="G878" s="56"/>
      <c r="H878" s="57"/>
      <c r="I878" s="57"/>
      <c r="J878" s="57"/>
      <c r="K878" s="57"/>
      <c r="L878" s="57"/>
      <c r="M878" s="51"/>
      <c r="N878" s="51"/>
    </row>
    <row r="879" spans="1:14" s="54" customFormat="1" x14ac:dyDescent="0.25">
      <c r="B879" s="55"/>
      <c r="C879" s="55"/>
      <c r="D879" s="55"/>
      <c r="E879" s="56"/>
      <c r="F879" s="56"/>
      <c r="G879" s="56"/>
      <c r="H879" s="57"/>
      <c r="I879" s="57"/>
      <c r="J879" s="57"/>
      <c r="K879" s="57"/>
      <c r="L879" s="57"/>
      <c r="M879" s="51"/>
      <c r="N879" s="51"/>
    </row>
    <row r="880" spans="1:14" s="54" customFormat="1" x14ac:dyDescent="0.25">
      <c r="B880" s="55"/>
      <c r="C880" s="55"/>
      <c r="D880" s="55"/>
      <c r="E880" s="56"/>
      <c r="F880" s="56"/>
      <c r="G880" s="56"/>
      <c r="H880" s="57"/>
      <c r="I880" s="57"/>
      <c r="J880" s="57"/>
      <c r="K880" s="57"/>
      <c r="L880" s="57"/>
      <c r="M880" s="51"/>
      <c r="N880" s="51"/>
    </row>
    <row r="881" spans="2:14" s="54" customFormat="1" x14ac:dyDescent="0.25">
      <c r="B881" s="55"/>
      <c r="C881" s="55"/>
      <c r="D881" s="55"/>
      <c r="E881" s="56"/>
      <c r="F881" s="56"/>
      <c r="G881" s="56"/>
      <c r="H881" s="57"/>
      <c r="I881" s="57"/>
      <c r="J881" s="57"/>
      <c r="K881" s="57"/>
      <c r="L881" s="57"/>
      <c r="M881" s="51"/>
      <c r="N881" s="51"/>
    </row>
    <row r="882" spans="2:14" s="54" customFormat="1" x14ac:dyDescent="0.25">
      <c r="B882" s="55"/>
      <c r="C882" s="55"/>
      <c r="D882" s="55"/>
      <c r="E882" s="56"/>
      <c r="F882" s="56"/>
      <c r="G882" s="56"/>
      <c r="H882" s="57"/>
      <c r="I882" s="57"/>
      <c r="J882" s="57"/>
      <c r="K882" s="57"/>
      <c r="L882" s="57"/>
      <c r="M882" s="51"/>
      <c r="N882" s="51"/>
    </row>
    <row r="883" spans="2:14" s="54" customFormat="1" x14ac:dyDescent="0.25">
      <c r="B883" s="55"/>
      <c r="C883" s="55"/>
      <c r="D883" s="55"/>
      <c r="E883" s="56"/>
      <c r="F883" s="56"/>
      <c r="G883" s="56"/>
      <c r="H883" s="57"/>
      <c r="I883" s="57"/>
      <c r="J883" s="57"/>
      <c r="K883" s="57"/>
      <c r="L883" s="57"/>
      <c r="M883" s="51"/>
      <c r="N883" s="51"/>
    </row>
    <row r="884" spans="2:14" s="54" customFormat="1" x14ac:dyDescent="0.25">
      <c r="B884" s="55"/>
      <c r="C884" s="55"/>
      <c r="D884" s="55"/>
      <c r="E884" s="56"/>
      <c r="F884" s="56"/>
      <c r="G884" s="56"/>
      <c r="H884" s="57"/>
      <c r="I884" s="57"/>
      <c r="J884" s="57"/>
      <c r="K884" s="57"/>
      <c r="L884" s="57"/>
      <c r="M884" s="51"/>
      <c r="N884" s="51"/>
    </row>
    <row r="885" spans="2:14" s="54" customFormat="1" x14ac:dyDescent="0.25">
      <c r="B885" s="55"/>
      <c r="C885" s="55"/>
      <c r="D885" s="55"/>
      <c r="E885" s="56"/>
      <c r="F885" s="56"/>
      <c r="G885" s="56"/>
      <c r="H885" s="57"/>
      <c r="I885" s="57"/>
      <c r="J885" s="57"/>
      <c r="K885" s="57"/>
      <c r="L885" s="57"/>
      <c r="M885" s="51"/>
      <c r="N885" s="51"/>
    </row>
    <row r="886" spans="2:14" s="54" customFormat="1" x14ac:dyDescent="0.25">
      <c r="B886" s="55"/>
      <c r="C886" s="55"/>
      <c r="D886" s="55"/>
      <c r="E886" s="56"/>
      <c r="F886" s="56"/>
      <c r="G886" s="56"/>
      <c r="H886" s="57"/>
      <c r="I886" s="57"/>
      <c r="J886" s="57"/>
      <c r="K886" s="57"/>
      <c r="L886" s="57"/>
      <c r="M886" s="51"/>
      <c r="N886" s="51"/>
    </row>
    <row r="887" spans="2:14" s="54" customFormat="1" x14ac:dyDescent="0.25">
      <c r="B887" s="55"/>
      <c r="C887" s="55"/>
      <c r="D887" s="55"/>
      <c r="E887" s="56"/>
      <c r="F887" s="56"/>
      <c r="G887" s="56"/>
      <c r="H887" s="57"/>
      <c r="I887" s="57"/>
      <c r="J887" s="57"/>
      <c r="K887" s="57"/>
      <c r="L887" s="57"/>
      <c r="M887" s="51"/>
      <c r="N887" s="51"/>
    </row>
    <row r="888" spans="2:14" s="54" customFormat="1" x14ac:dyDescent="0.25">
      <c r="B888" s="55"/>
      <c r="C888" s="55"/>
      <c r="D888" s="55"/>
      <c r="E888" s="56"/>
      <c r="F888" s="56"/>
      <c r="G888" s="56"/>
      <c r="H888" s="57"/>
      <c r="I888" s="57"/>
      <c r="J888" s="57"/>
      <c r="K888" s="57"/>
      <c r="L888" s="57"/>
      <c r="M888" s="51"/>
      <c r="N888" s="51"/>
    </row>
    <row r="889" spans="2:14" s="54" customFormat="1" x14ac:dyDescent="0.25">
      <c r="B889" s="55"/>
      <c r="C889" s="55"/>
      <c r="D889" s="55"/>
      <c r="E889" s="56"/>
      <c r="F889" s="56"/>
      <c r="G889" s="56"/>
      <c r="H889" s="57"/>
      <c r="I889" s="57"/>
      <c r="J889" s="57"/>
      <c r="K889" s="57"/>
      <c r="L889" s="57"/>
      <c r="M889" s="51"/>
      <c r="N889" s="51"/>
    </row>
    <row r="890" spans="2:14" s="54" customFormat="1" x14ac:dyDescent="0.25">
      <c r="B890" s="55"/>
      <c r="C890" s="55"/>
      <c r="D890" s="55"/>
      <c r="E890" s="56"/>
      <c r="F890" s="56"/>
      <c r="G890" s="56"/>
      <c r="H890" s="57"/>
      <c r="I890" s="57"/>
      <c r="J890" s="57"/>
      <c r="K890" s="57"/>
      <c r="L890" s="57"/>
      <c r="M890" s="51"/>
      <c r="N890" s="51"/>
    </row>
    <row r="891" spans="2:14" s="54" customFormat="1" x14ac:dyDescent="0.25">
      <c r="B891" s="55"/>
      <c r="C891" s="55"/>
      <c r="D891" s="55"/>
      <c r="E891" s="56"/>
      <c r="F891" s="56"/>
      <c r="G891" s="56"/>
      <c r="H891" s="57"/>
      <c r="I891" s="57"/>
      <c r="J891" s="57"/>
      <c r="K891" s="57"/>
      <c r="L891" s="57"/>
      <c r="M891" s="51"/>
      <c r="N891" s="51"/>
    </row>
    <row r="892" spans="2:14" s="54" customFormat="1" x14ac:dyDescent="0.25">
      <c r="B892" s="55"/>
      <c r="C892" s="55"/>
      <c r="D892" s="55"/>
      <c r="E892" s="56"/>
      <c r="F892" s="56"/>
      <c r="G892" s="56"/>
      <c r="H892" s="57"/>
      <c r="I892" s="57"/>
      <c r="J892" s="57"/>
      <c r="K892" s="57"/>
      <c r="L892" s="57"/>
      <c r="M892" s="51"/>
      <c r="N892" s="51"/>
    </row>
    <row r="893" spans="2:14" s="54" customFormat="1" x14ac:dyDescent="0.25">
      <c r="B893" s="55"/>
      <c r="C893" s="55"/>
      <c r="D893" s="55"/>
      <c r="E893" s="56"/>
      <c r="F893" s="56"/>
      <c r="G893" s="56"/>
      <c r="H893" s="57"/>
      <c r="I893" s="57"/>
      <c r="J893" s="57"/>
      <c r="K893" s="57"/>
      <c r="L893" s="57"/>
      <c r="M893" s="51"/>
      <c r="N893" s="51"/>
    </row>
    <row r="894" spans="2:14" s="54" customFormat="1" x14ac:dyDescent="0.25">
      <c r="B894" s="56"/>
      <c r="C894" s="56"/>
      <c r="D894" s="56"/>
      <c r="E894" s="56"/>
      <c r="F894" s="56"/>
      <c r="G894" s="56"/>
      <c r="H894" s="56"/>
      <c r="I894" s="56"/>
      <c r="J894" s="57"/>
      <c r="K894" s="57"/>
      <c r="L894" s="57"/>
      <c r="M894" s="51"/>
      <c r="N894" s="51"/>
    </row>
    <row r="895" spans="2:14" s="54" customFormat="1" x14ac:dyDescent="0.25">
      <c r="B895" s="56"/>
      <c r="C895" s="56"/>
      <c r="D895" s="56"/>
      <c r="E895" s="56"/>
      <c r="F895" s="56"/>
      <c r="G895" s="56"/>
      <c r="H895" s="56"/>
      <c r="I895" s="56"/>
      <c r="J895" s="57"/>
      <c r="K895" s="57"/>
      <c r="L895" s="57"/>
      <c r="M895" s="51"/>
      <c r="N895" s="51"/>
    </row>
    <row r="896" spans="2:14" s="54" customFormat="1" x14ac:dyDescent="0.25">
      <c r="B896" s="56"/>
      <c r="C896" s="56"/>
      <c r="D896" s="56"/>
      <c r="E896" s="56"/>
      <c r="F896" s="56"/>
      <c r="G896" s="56"/>
      <c r="H896" s="56"/>
      <c r="I896" s="56"/>
      <c r="J896" s="57"/>
      <c r="K896" s="57"/>
      <c r="L896" s="57"/>
      <c r="M896" s="51"/>
      <c r="N896" s="51"/>
    </row>
    <row r="897" spans="2:14" s="54" customFormat="1" x14ac:dyDescent="0.25">
      <c r="B897" s="56"/>
      <c r="C897" s="56"/>
      <c r="D897" s="56"/>
      <c r="E897" s="56"/>
      <c r="F897" s="56"/>
      <c r="G897" s="56"/>
      <c r="H897" s="56"/>
      <c r="I897" s="56"/>
      <c r="J897" s="57"/>
      <c r="K897" s="57"/>
      <c r="L897" s="57"/>
      <c r="M897" s="51"/>
      <c r="N897" s="51"/>
    </row>
    <row r="898" spans="2:14" s="54" customFormat="1" x14ac:dyDescent="0.25">
      <c r="B898" s="56"/>
      <c r="C898" s="56"/>
      <c r="D898" s="56"/>
      <c r="E898" s="56"/>
      <c r="F898" s="56"/>
      <c r="G898" s="56"/>
      <c r="H898" s="56"/>
      <c r="I898" s="56"/>
      <c r="J898" s="57"/>
      <c r="K898" s="57"/>
      <c r="L898" s="57"/>
      <c r="M898" s="51"/>
      <c r="N898" s="51"/>
    </row>
    <row r="899" spans="2:14" s="54" customFormat="1" x14ac:dyDescent="0.25">
      <c r="B899" s="56"/>
      <c r="C899" s="56"/>
      <c r="D899" s="56"/>
      <c r="E899" s="56"/>
      <c r="F899" s="56"/>
      <c r="G899" s="56"/>
      <c r="H899" s="56"/>
      <c r="I899" s="56"/>
      <c r="J899" s="57"/>
      <c r="K899" s="57"/>
      <c r="L899" s="57"/>
      <c r="M899" s="51"/>
      <c r="N899" s="51"/>
    </row>
    <row r="900" spans="2:14" s="54" customFormat="1" x14ac:dyDescent="0.25">
      <c r="B900" s="56"/>
      <c r="C900" s="56"/>
      <c r="D900" s="56"/>
      <c r="E900" s="56"/>
      <c r="F900" s="56"/>
      <c r="G900" s="56"/>
      <c r="H900" s="56"/>
      <c r="I900" s="56"/>
      <c r="J900" s="57"/>
      <c r="K900" s="57"/>
      <c r="L900" s="57"/>
      <c r="M900" s="51"/>
      <c r="N900" s="51"/>
    </row>
    <row r="901" spans="2:14" s="54" customFormat="1" x14ac:dyDescent="0.25">
      <c r="B901" s="56"/>
      <c r="C901" s="56"/>
      <c r="D901" s="56"/>
      <c r="E901" s="56"/>
      <c r="F901" s="56"/>
      <c r="G901" s="56"/>
      <c r="H901" s="56"/>
      <c r="I901" s="56"/>
      <c r="J901" s="57"/>
      <c r="K901" s="57"/>
      <c r="L901" s="57"/>
      <c r="M901" s="51"/>
      <c r="N901" s="51"/>
    </row>
    <row r="902" spans="2:14" s="54" customFormat="1" x14ac:dyDescent="0.25">
      <c r="B902" s="56"/>
      <c r="C902" s="56"/>
      <c r="D902" s="56"/>
      <c r="E902" s="56"/>
      <c r="F902" s="56"/>
      <c r="G902" s="56"/>
      <c r="H902" s="56"/>
      <c r="I902" s="56"/>
      <c r="J902" s="57"/>
      <c r="K902" s="57"/>
      <c r="L902" s="57"/>
      <c r="M902" s="51"/>
      <c r="N902" s="51"/>
    </row>
    <row r="903" spans="2:14" s="54" customFormat="1" x14ac:dyDescent="0.25">
      <c r="B903" s="56"/>
      <c r="C903" s="56"/>
      <c r="D903" s="56"/>
      <c r="E903" s="56"/>
      <c r="F903" s="56"/>
      <c r="G903" s="56"/>
      <c r="H903" s="56"/>
      <c r="I903" s="56"/>
      <c r="J903" s="57"/>
      <c r="K903" s="57"/>
      <c r="L903" s="57"/>
      <c r="M903" s="51"/>
      <c r="N903" s="51"/>
    </row>
    <row r="904" spans="2:14" s="54" customFormat="1" x14ac:dyDescent="0.25">
      <c r="B904" s="56"/>
      <c r="C904" s="56"/>
      <c r="D904" s="56"/>
      <c r="E904" s="56"/>
      <c r="F904" s="56"/>
      <c r="G904" s="56"/>
      <c r="H904" s="56"/>
      <c r="I904" s="56"/>
      <c r="J904" s="57"/>
      <c r="K904" s="57"/>
      <c r="L904" s="57"/>
      <c r="M904" s="51"/>
      <c r="N904" s="51"/>
    </row>
    <row r="905" spans="2:14" s="54" customFormat="1" x14ac:dyDescent="0.25">
      <c r="B905" s="56"/>
      <c r="C905" s="56"/>
      <c r="D905" s="56"/>
      <c r="E905" s="56"/>
      <c r="F905" s="56"/>
      <c r="G905" s="56"/>
      <c r="H905" s="56"/>
      <c r="I905" s="56"/>
      <c r="J905" s="57"/>
      <c r="K905" s="57"/>
      <c r="L905" s="57"/>
      <c r="M905" s="51"/>
      <c r="N905" s="51"/>
    </row>
    <row r="906" spans="2:14" s="54" customFormat="1" x14ac:dyDescent="0.25">
      <c r="B906" s="56"/>
      <c r="C906" s="56"/>
      <c r="D906" s="56"/>
      <c r="E906" s="56"/>
      <c r="F906" s="56"/>
      <c r="G906" s="56"/>
      <c r="H906" s="56"/>
      <c r="I906" s="56"/>
      <c r="J906" s="57"/>
      <c r="K906" s="57"/>
      <c r="L906" s="57"/>
      <c r="M906" s="51"/>
      <c r="N906" s="51"/>
    </row>
    <row r="907" spans="2:14" s="54" customFormat="1" x14ac:dyDescent="0.25">
      <c r="B907" s="56"/>
      <c r="C907" s="56"/>
      <c r="D907" s="56"/>
      <c r="E907" s="56"/>
      <c r="F907" s="56"/>
      <c r="G907" s="56"/>
      <c r="H907" s="56"/>
      <c r="I907" s="56"/>
      <c r="J907" s="57"/>
      <c r="K907" s="57"/>
      <c r="L907" s="57"/>
      <c r="M907" s="51"/>
      <c r="N907" s="51"/>
    </row>
    <row r="908" spans="2:14" s="54" customFormat="1" x14ac:dyDescent="0.25">
      <c r="B908" s="56"/>
      <c r="C908" s="56"/>
      <c r="D908" s="56"/>
      <c r="E908" s="56"/>
      <c r="F908" s="56"/>
      <c r="G908" s="56"/>
      <c r="H908" s="56"/>
      <c r="I908" s="56"/>
      <c r="J908" s="57"/>
      <c r="K908" s="57"/>
      <c r="L908" s="57"/>
      <c r="M908" s="51"/>
      <c r="N908" s="51"/>
    </row>
    <row r="909" spans="2:14" s="54" customFormat="1" x14ac:dyDescent="0.25">
      <c r="B909" s="56"/>
      <c r="C909" s="56"/>
      <c r="D909" s="56"/>
      <c r="E909" s="56"/>
      <c r="F909" s="56"/>
      <c r="G909" s="56"/>
      <c r="H909" s="56"/>
      <c r="I909" s="56"/>
      <c r="J909" s="57"/>
      <c r="K909" s="57"/>
      <c r="L909" s="57"/>
      <c r="M909" s="51"/>
      <c r="N909" s="51"/>
    </row>
    <row r="910" spans="2:14" s="54" customFormat="1" x14ac:dyDescent="0.25">
      <c r="B910" s="56"/>
      <c r="C910" s="56"/>
      <c r="D910" s="56"/>
      <c r="E910" s="56"/>
      <c r="F910" s="56"/>
      <c r="G910" s="56"/>
      <c r="H910" s="56"/>
      <c r="I910" s="56"/>
      <c r="J910" s="57"/>
      <c r="K910" s="57"/>
      <c r="L910" s="57"/>
      <c r="M910" s="51"/>
      <c r="N910" s="51"/>
    </row>
    <row r="911" spans="2:14" s="54" customFormat="1" x14ac:dyDescent="0.25">
      <c r="B911" s="56"/>
      <c r="C911" s="56"/>
      <c r="D911" s="56"/>
      <c r="E911" s="56"/>
      <c r="F911" s="56"/>
      <c r="G911" s="56"/>
      <c r="H911" s="56"/>
      <c r="I911" s="56"/>
      <c r="J911" s="57"/>
      <c r="K911" s="57"/>
      <c r="L911" s="57"/>
      <c r="M911" s="51"/>
      <c r="N911" s="51"/>
    </row>
    <row r="912" spans="2:14" s="54" customFormat="1" x14ac:dyDescent="0.25">
      <c r="B912" s="56"/>
      <c r="C912" s="56"/>
      <c r="D912" s="56"/>
      <c r="E912" s="56"/>
      <c r="F912" s="56"/>
      <c r="G912" s="56"/>
      <c r="H912" s="56"/>
      <c r="I912" s="56"/>
      <c r="J912" s="57"/>
      <c r="K912" s="57"/>
      <c r="L912" s="57"/>
      <c r="M912" s="51"/>
      <c r="N912" s="51"/>
    </row>
    <row r="913" spans="2:14" s="54" customFormat="1" x14ac:dyDescent="0.25">
      <c r="B913" s="56"/>
      <c r="C913" s="56"/>
      <c r="D913" s="56"/>
      <c r="E913" s="56"/>
      <c r="F913" s="56"/>
      <c r="G913" s="56"/>
      <c r="H913" s="56"/>
      <c r="I913" s="56"/>
      <c r="J913" s="57"/>
      <c r="K913" s="57"/>
      <c r="L913" s="57"/>
      <c r="M913" s="51"/>
      <c r="N913" s="51"/>
    </row>
    <row r="914" spans="2:14" s="54" customFormat="1" x14ac:dyDescent="0.25">
      <c r="B914" s="56"/>
      <c r="C914" s="56"/>
      <c r="D914" s="56"/>
      <c r="E914" s="56"/>
      <c r="F914" s="56"/>
      <c r="G914" s="56"/>
      <c r="H914" s="56"/>
      <c r="I914" s="56"/>
      <c r="J914" s="57"/>
      <c r="K914" s="57"/>
      <c r="L914" s="57"/>
      <c r="M914" s="51"/>
      <c r="N914" s="51"/>
    </row>
    <row r="915" spans="2:14" s="54" customFormat="1" x14ac:dyDescent="0.25">
      <c r="B915" s="56"/>
      <c r="C915" s="56"/>
      <c r="D915" s="56"/>
      <c r="E915" s="56"/>
      <c r="F915" s="56"/>
      <c r="G915" s="56"/>
      <c r="H915" s="56"/>
      <c r="I915" s="56"/>
      <c r="J915" s="57"/>
      <c r="K915" s="57"/>
      <c r="L915" s="57"/>
      <c r="M915" s="51"/>
      <c r="N915" s="51"/>
    </row>
    <row r="916" spans="2:14" s="54" customFormat="1" x14ac:dyDescent="0.25">
      <c r="B916" s="56"/>
      <c r="C916" s="56"/>
      <c r="D916" s="56"/>
      <c r="E916" s="56"/>
      <c r="F916" s="56"/>
      <c r="G916" s="56"/>
      <c r="H916" s="56"/>
      <c r="I916" s="56"/>
      <c r="J916" s="57"/>
      <c r="K916" s="57"/>
      <c r="L916" s="57"/>
      <c r="M916" s="51"/>
      <c r="N916" s="51"/>
    </row>
    <row r="917" spans="2:14" s="54" customFormat="1" x14ac:dyDescent="0.25">
      <c r="B917" s="56"/>
      <c r="C917" s="56"/>
      <c r="D917" s="56"/>
      <c r="E917" s="56"/>
      <c r="F917" s="56"/>
      <c r="G917" s="56"/>
      <c r="H917" s="56"/>
      <c r="I917" s="56"/>
      <c r="J917" s="57"/>
      <c r="K917" s="57"/>
      <c r="L917" s="57"/>
      <c r="M917" s="51"/>
      <c r="N917" s="51"/>
    </row>
    <row r="918" spans="2:14" s="54" customFormat="1" x14ac:dyDescent="0.25">
      <c r="B918" s="56"/>
      <c r="C918" s="56"/>
      <c r="D918" s="56"/>
      <c r="E918" s="56"/>
      <c r="F918" s="56"/>
      <c r="G918" s="56"/>
      <c r="H918" s="56"/>
      <c r="I918" s="56"/>
      <c r="J918" s="57"/>
      <c r="K918" s="57"/>
      <c r="L918" s="57"/>
      <c r="M918" s="51"/>
      <c r="N918" s="51"/>
    </row>
    <row r="919" spans="2:14" s="54" customFormat="1" x14ac:dyDescent="0.25">
      <c r="B919" s="56"/>
      <c r="C919" s="56"/>
      <c r="D919" s="56"/>
      <c r="E919" s="56"/>
      <c r="F919" s="56"/>
      <c r="G919" s="56"/>
      <c r="H919" s="56"/>
      <c r="I919" s="56"/>
      <c r="J919" s="57"/>
      <c r="K919" s="57"/>
      <c r="L919" s="57"/>
      <c r="M919" s="51"/>
      <c r="N919" s="51"/>
    </row>
    <row r="920" spans="2:14" s="54" customFormat="1" x14ac:dyDescent="0.25">
      <c r="B920" s="56"/>
      <c r="C920" s="56"/>
      <c r="D920" s="56"/>
      <c r="E920" s="56"/>
      <c r="F920" s="56"/>
      <c r="G920" s="56"/>
      <c r="H920" s="56"/>
      <c r="I920" s="56"/>
      <c r="J920" s="57"/>
      <c r="K920" s="57"/>
      <c r="L920" s="57"/>
      <c r="M920" s="51"/>
      <c r="N920" s="51"/>
    </row>
    <row r="921" spans="2:14" s="54" customFormat="1" x14ac:dyDescent="0.25">
      <c r="B921" s="56"/>
      <c r="C921" s="56"/>
      <c r="D921" s="56"/>
      <c r="E921" s="56"/>
      <c r="F921" s="56"/>
      <c r="G921" s="56"/>
      <c r="H921" s="56"/>
      <c r="I921" s="56"/>
      <c r="J921" s="57"/>
      <c r="K921" s="57"/>
      <c r="L921" s="57"/>
      <c r="M921" s="51"/>
      <c r="N921" s="51"/>
    </row>
    <row r="922" spans="2:14" s="54" customFormat="1" x14ac:dyDescent="0.25">
      <c r="B922" s="56"/>
      <c r="C922" s="56"/>
      <c r="D922" s="56"/>
      <c r="E922" s="56"/>
      <c r="F922" s="56"/>
      <c r="G922" s="56"/>
      <c r="H922" s="56"/>
      <c r="I922" s="56"/>
      <c r="J922" s="57"/>
      <c r="K922" s="57"/>
      <c r="L922" s="57"/>
      <c r="M922" s="51"/>
      <c r="N922" s="51"/>
    </row>
    <row r="923" spans="2:14" s="54" customFormat="1" x14ac:dyDescent="0.25">
      <c r="B923" s="56"/>
      <c r="C923" s="56"/>
      <c r="D923" s="56"/>
      <c r="E923" s="56"/>
      <c r="F923" s="56"/>
      <c r="G923" s="56"/>
      <c r="H923" s="56"/>
      <c r="I923" s="56"/>
      <c r="J923" s="57"/>
      <c r="K923" s="57"/>
      <c r="L923" s="57"/>
      <c r="M923" s="51"/>
      <c r="N923" s="51"/>
    </row>
    <row r="924" spans="2:14" s="54" customFormat="1" x14ac:dyDescent="0.25">
      <c r="B924" s="55"/>
      <c r="C924" s="55"/>
      <c r="D924" s="55"/>
      <c r="E924" s="56"/>
      <c r="F924" s="56"/>
      <c r="G924" s="56"/>
      <c r="H924" s="57"/>
      <c r="I924" s="57"/>
      <c r="J924" s="57"/>
      <c r="K924" s="57"/>
      <c r="L924" s="57"/>
      <c r="M924" s="51"/>
      <c r="N924" s="51"/>
    </row>
    <row r="925" spans="2:14" s="54" customFormat="1" x14ac:dyDescent="0.25">
      <c r="B925" s="55"/>
      <c r="C925" s="55"/>
      <c r="D925" s="55"/>
      <c r="E925" s="56"/>
      <c r="F925" s="56"/>
      <c r="G925" s="56"/>
      <c r="H925" s="57"/>
      <c r="I925" s="57"/>
      <c r="J925" s="57"/>
      <c r="K925" s="57"/>
      <c r="L925" s="57"/>
      <c r="M925" s="51"/>
      <c r="N925" s="51"/>
    </row>
    <row r="926" spans="2:14" s="54" customFormat="1" x14ac:dyDescent="0.25">
      <c r="B926" s="55"/>
      <c r="C926" s="55"/>
      <c r="D926" s="55"/>
      <c r="E926" s="56"/>
      <c r="F926" s="56"/>
      <c r="G926" s="56"/>
      <c r="H926" s="57"/>
      <c r="I926" s="57"/>
      <c r="J926" s="57"/>
      <c r="K926" s="57"/>
      <c r="L926" s="57"/>
      <c r="M926" s="51"/>
      <c r="N926" s="51"/>
    </row>
    <row r="927" spans="2:14" s="54" customFormat="1" x14ac:dyDescent="0.25">
      <c r="B927" s="55"/>
      <c r="C927" s="55"/>
      <c r="D927" s="55"/>
      <c r="E927" s="56"/>
      <c r="F927" s="56"/>
      <c r="G927" s="56"/>
      <c r="H927" s="57"/>
      <c r="I927" s="57"/>
      <c r="J927" s="57"/>
      <c r="K927" s="57"/>
      <c r="L927" s="57"/>
      <c r="M927" s="51"/>
      <c r="N927" s="51"/>
    </row>
    <row r="928" spans="2:14" s="54" customFormat="1" x14ac:dyDescent="0.25">
      <c r="B928" s="55"/>
      <c r="C928" s="55"/>
      <c r="D928" s="55"/>
      <c r="E928" s="56"/>
      <c r="F928" s="56"/>
      <c r="G928" s="56"/>
      <c r="H928" s="57"/>
      <c r="I928" s="57"/>
      <c r="J928" s="57"/>
      <c r="K928" s="57"/>
      <c r="L928" s="57"/>
      <c r="M928" s="51"/>
      <c r="N928" s="51"/>
    </row>
    <row r="929" spans="2:14" s="54" customFormat="1" x14ac:dyDescent="0.25">
      <c r="B929" s="55"/>
      <c r="C929" s="55"/>
      <c r="D929" s="55"/>
      <c r="E929" s="56"/>
      <c r="F929" s="56"/>
      <c r="G929" s="56"/>
      <c r="H929" s="57"/>
      <c r="I929" s="57"/>
      <c r="J929" s="57"/>
      <c r="K929" s="57"/>
      <c r="L929" s="57"/>
      <c r="M929" s="51"/>
      <c r="N929" s="51"/>
    </row>
    <row r="930" spans="2:14" s="54" customFormat="1" x14ac:dyDescent="0.25">
      <c r="B930" s="55"/>
      <c r="C930" s="55"/>
      <c r="D930" s="55"/>
      <c r="E930" s="56"/>
      <c r="F930" s="56"/>
      <c r="G930" s="56"/>
      <c r="H930" s="57"/>
      <c r="I930" s="57"/>
      <c r="J930" s="57"/>
      <c r="K930" s="57"/>
      <c r="L930" s="57"/>
      <c r="M930" s="51"/>
      <c r="N930" s="51"/>
    </row>
    <row r="931" spans="2:14" s="54" customFormat="1" x14ac:dyDescent="0.25">
      <c r="B931" s="55"/>
      <c r="C931" s="55"/>
      <c r="D931" s="55"/>
      <c r="E931" s="56"/>
      <c r="F931" s="56"/>
      <c r="G931" s="56"/>
      <c r="H931" s="57"/>
      <c r="I931" s="57"/>
      <c r="J931" s="57"/>
      <c r="K931" s="57"/>
      <c r="L931" s="57"/>
      <c r="M931" s="51"/>
      <c r="N931" s="51"/>
    </row>
    <row r="932" spans="2:14" s="54" customFormat="1" x14ac:dyDescent="0.25">
      <c r="B932" s="55"/>
      <c r="C932" s="55"/>
      <c r="D932" s="55"/>
      <c r="E932" s="56"/>
      <c r="F932" s="56"/>
      <c r="G932" s="56"/>
      <c r="H932" s="57"/>
      <c r="I932" s="57"/>
      <c r="J932" s="57"/>
      <c r="K932" s="57"/>
      <c r="L932" s="57"/>
      <c r="M932" s="51"/>
      <c r="N932" s="51"/>
    </row>
    <row r="933" spans="2:14" s="54" customFormat="1" x14ac:dyDescent="0.25">
      <c r="B933" s="55"/>
      <c r="C933" s="55"/>
      <c r="D933" s="55"/>
      <c r="E933" s="56"/>
      <c r="F933" s="56"/>
      <c r="G933" s="56"/>
      <c r="H933" s="57"/>
      <c r="I933" s="57"/>
      <c r="J933" s="57"/>
      <c r="K933" s="57"/>
      <c r="L933" s="57"/>
      <c r="M933" s="51"/>
      <c r="N933" s="51"/>
    </row>
    <row r="934" spans="2:14" s="54" customFormat="1" x14ac:dyDescent="0.25">
      <c r="B934" s="55"/>
      <c r="C934" s="55"/>
      <c r="D934" s="55"/>
      <c r="E934" s="56"/>
      <c r="F934" s="56"/>
      <c r="G934" s="56"/>
      <c r="H934" s="57"/>
      <c r="I934" s="57"/>
      <c r="J934" s="57"/>
      <c r="K934" s="57"/>
      <c r="L934" s="57"/>
      <c r="M934" s="51"/>
      <c r="N934" s="51"/>
    </row>
    <row r="935" spans="2:14" s="54" customFormat="1" x14ac:dyDescent="0.25">
      <c r="B935" s="55"/>
      <c r="C935" s="55"/>
      <c r="D935" s="55"/>
      <c r="E935" s="56"/>
      <c r="F935" s="56"/>
      <c r="G935" s="56"/>
      <c r="H935" s="57"/>
      <c r="I935" s="57"/>
      <c r="J935" s="57"/>
      <c r="K935" s="57"/>
      <c r="L935" s="57"/>
      <c r="M935" s="51"/>
      <c r="N935" s="51"/>
    </row>
    <row r="936" spans="2:14" s="54" customFormat="1" x14ac:dyDescent="0.25">
      <c r="B936" s="55"/>
      <c r="C936" s="55"/>
      <c r="D936" s="55"/>
      <c r="E936" s="56"/>
      <c r="F936" s="56"/>
      <c r="G936" s="56"/>
      <c r="H936" s="57"/>
      <c r="I936" s="57"/>
      <c r="J936" s="57"/>
      <c r="K936" s="57"/>
      <c r="L936" s="57"/>
      <c r="M936" s="51"/>
      <c r="N936" s="51"/>
    </row>
    <row r="937" spans="2:14" s="54" customFormat="1" x14ac:dyDescent="0.25">
      <c r="B937" s="55"/>
      <c r="C937" s="55"/>
      <c r="D937" s="55"/>
      <c r="E937" s="56"/>
      <c r="F937" s="56"/>
      <c r="G937" s="56"/>
      <c r="H937" s="57"/>
      <c r="I937" s="57"/>
      <c r="J937" s="57"/>
      <c r="K937" s="57"/>
      <c r="L937" s="57"/>
      <c r="M937" s="51"/>
      <c r="N937" s="51"/>
    </row>
    <row r="938" spans="2:14" s="54" customFormat="1" x14ac:dyDescent="0.25">
      <c r="B938" s="55"/>
      <c r="C938" s="55"/>
      <c r="D938" s="55"/>
      <c r="E938" s="56"/>
      <c r="F938" s="56"/>
      <c r="G938" s="56"/>
      <c r="H938" s="57"/>
      <c r="I938" s="57"/>
      <c r="J938" s="57"/>
      <c r="K938" s="57"/>
      <c r="L938" s="57"/>
      <c r="M938" s="51"/>
      <c r="N938" s="51"/>
    </row>
    <row r="939" spans="2:14" s="54" customFormat="1" x14ac:dyDescent="0.25">
      <c r="B939" s="55"/>
      <c r="C939" s="55"/>
      <c r="D939" s="55"/>
      <c r="E939" s="56"/>
      <c r="F939" s="56"/>
      <c r="G939" s="56"/>
      <c r="H939" s="57"/>
      <c r="I939" s="57"/>
      <c r="J939" s="57"/>
      <c r="K939" s="57"/>
      <c r="L939" s="57"/>
      <c r="M939" s="51"/>
      <c r="N939" s="51"/>
    </row>
    <row r="940" spans="2:14" s="54" customFormat="1" x14ac:dyDescent="0.25">
      <c r="B940" s="55"/>
      <c r="C940" s="55"/>
      <c r="D940" s="55"/>
      <c r="E940" s="56"/>
      <c r="F940" s="56"/>
      <c r="G940" s="56"/>
      <c r="H940" s="57"/>
      <c r="I940" s="57"/>
      <c r="J940" s="57"/>
      <c r="K940" s="57"/>
      <c r="L940" s="57"/>
      <c r="M940" s="51"/>
      <c r="N940" s="51"/>
    </row>
    <row r="941" spans="2:14" s="54" customFormat="1" x14ac:dyDescent="0.25">
      <c r="B941" s="55"/>
      <c r="C941" s="55"/>
      <c r="D941" s="55"/>
      <c r="E941" s="56"/>
      <c r="F941" s="56"/>
      <c r="G941" s="56"/>
      <c r="H941" s="57"/>
      <c r="I941" s="57"/>
      <c r="J941" s="57"/>
      <c r="K941" s="57"/>
      <c r="L941" s="57"/>
      <c r="M941" s="51"/>
      <c r="N941" s="51"/>
    </row>
    <row r="942" spans="2:14" s="54" customFormat="1" x14ac:dyDescent="0.25">
      <c r="B942" s="55"/>
      <c r="C942" s="55"/>
      <c r="D942" s="55"/>
      <c r="E942" s="56"/>
      <c r="F942" s="56"/>
      <c r="G942" s="56"/>
      <c r="H942" s="57"/>
      <c r="I942" s="57"/>
      <c r="J942" s="57"/>
      <c r="K942" s="57"/>
      <c r="L942" s="57"/>
      <c r="M942" s="51"/>
      <c r="N942" s="51"/>
    </row>
    <row r="943" spans="2:14" s="54" customFormat="1" x14ac:dyDescent="0.25">
      <c r="B943" s="55"/>
      <c r="C943" s="55"/>
      <c r="D943" s="55"/>
      <c r="E943" s="56"/>
      <c r="F943" s="56"/>
      <c r="G943" s="56"/>
      <c r="H943" s="57"/>
      <c r="I943" s="57"/>
      <c r="J943" s="57"/>
      <c r="K943" s="57"/>
      <c r="L943" s="57"/>
      <c r="M943" s="51"/>
      <c r="N943" s="51"/>
    </row>
    <row r="944" spans="2:14" s="54" customFormat="1" x14ac:dyDescent="0.25">
      <c r="B944" s="55"/>
      <c r="C944" s="55"/>
      <c r="D944" s="55"/>
      <c r="E944" s="56"/>
      <c r="F944" s="56"/>
      <c r="G944" s="56"/>
      <c r="H944" s="57"/>
      <c r="I944" s="57"/>
      <c r="J944" s="57"/>
      <c r="K944" s="57"/>
      <c r="L944" s="57"/>
      <c r="M944" s="51"/>
      <c r="N944" s="51"/>
    </row>
    <row r="945" spans="2:14" s="54" customFormat="1" x14ac:dyDescent="0.25">
      <c r="B945" s="55"/>
      <c r="C945" s="55"/>
      <c r="D945" s="55"/>
      <c r="E945" s="56"/>
      <c r="F945" s="56"/>
      <c r="G945" s="56"/>
      <c r="H945" s="57"/>
      <c r="I945" s="57"/>
      <c r="J945" s="57"/>
      <c r="K945" s="57"/>
      <c r="L945" s="57"/>
      <c r="M945" s="51"/>
      <c r="N945" s="51"/>
    </row>
    <row r="946" spans="2:14" s="54" customFormat="1" x14ac:dyDescent="0.25">
      <c r="B946" s="55"/>
      <c r="C946" s="55"/>
      <c r="D946" s="55"/>
      <c r="E946" s="56"/>
      <c r="F946" s="56"/>
      <c r="G946" s="56"/>
      <c r="H946" s="57"/>
      <c r="I946" s="57"/>
      <c r="J946" s="57"/>
      <c r="K946" s="57"/>
      <c r="L946" s="57"/>
      <c r="M946" s="51"/>
      <c r="N946" s="51"/>
    </row>
    <row r="947" spans="2:14" s="54" customFormat="1" x14ac:dyDescent="0.25">
      <c r="B947" s="55"/>
      <c r="C947" s="55"/>
      <c r="D947" s="55"/>
      <c r="E947" s="56"/>
      <c r="F947" s="56"/>
      <c r="G947" s="56"/>
      <c r="H947" s="57"/>
      <c r="I947" s="57"/>
      <c r="J947" s="57"/>
      <c r="K947" s="57"/>
      <c r="L947" s="57"/>
      <c r="M947" s="51"/>
      <c r="N947" s="51"/>
    </row>
    <row r="948" spans="2:14" s="54" customFormat="1" x14ac:dyDescent="0.25">
      <c r="B948" s="55"/>
      <c r="C948" s="55"/>
      <c r="D948" s="55"/>
      <c r="E948" s="56"/>
      <c r="F948" s="56"/>
      <c r="G948" s="56"/>
      <c r="H948" s="57"/>
      <c r="I948" s="57"/>
      <c r="J948" s="57"/>
      <c r="K948" s="57"/>
      <c r="L948" s="57"/>
      <c r="M948" s="51"/>
      <c r="N948" s="51"/>
    </row>
    <row r="949" spans="2:14" s="54" customFormat="1" x14ac:dyDescent="0.25">
      <c r="B949" s="55"/>
      <c r="C949" s="55"/>
      <c r="D949" s="55"/>
      <c r="E949" s="56"/>
      <c r="F949" s="56"/>
      <c r="G949" s="56"/>
      <c r="H949" s="57"/>
      <c r="I949" s="57"/>
      <c r="J949" s="57"/>
      <c r="K949" s="57"/>
      <c r="L949" s="57"/>
      <c r="M949" s="51"/>
      <c r="N949" s="51"/>
    </row>
    <row r="950" spans="2:14" s="54" customFormat="1" x14ac:dyDescent="0.25">
      <c r="B950" s="55"/>
      <c r="C950" s="55"/>
      <c r="D950" s="55"/>
      <c r="E950" s="56"/>
      <c r="F950" s="56"/>
      <c r="G950" s="56"/>
      <c r="H950" s="57"/>
      <c r="I950" s="57"/>
      <c r="J950" s="57"/>
      <c r="K950" s="57"/>
      <c r="L950" s="57"/>
      <c r="M950" s="51"/>
      <c r="N950" s="51"/>
    </row>
    <row r="951" spans="2:14" s="54" customFormat="1" x14ac:dyDescent="0.25">
      <c r="B951" s="55"/>
      <c r="C951" s="55"/>
      <c r="D951" s="55"/>
      <c r="E951" s="56"/>
      <c r="F951" s="56"/>
      <c r="G951" s="56"/>
      <c r="H951" s="57"/>
      <c r="I951" s="57"/>
      <c r="J951" s="57"/>
      <c r="K951" s="57"/>
      <c r="L951" s="57"/>
      <c r="M951" s="51"/>
      <c r="N951" s="51"/>
    </row>
    <row r="952" spans="2:14" s="54" customFormat="1" x14ac:dyDescent="0.25">
      <c r="B952" s="55"/>
      <c r="C952" s="55"/>
      <c r="D952" s="55"/>
      <c r="E952" s="56"/>
      <c r="F952" s="56"/>
      <c r="G952" s="56"/>
      <c r="H952" s="57"/>
      <c r="I952" s="57"/>
      <c r="J952" s="57"/>
      <c r="K952" s="57"/>
      <c r="L952" s="57"/>
      <c r="M952" s="51"/>
      <c r="N952" s="51"/>
    </row>
    <row r="953" spans="2:14" s="54" customFormat="1" x14ac:dyDescent="0.25">
      <c r="B953" s="55"/>
      <c r="C953" s="55"/>
      <c r="D953" s="55"/>
      <c r="E953" s="56"/>
      <c r="F953" s="56"/>
      <c r="G953" s="56"/>
      <c r="H953" s="57"/>
      <c r="I953" s="57"/>
      <c r="J953" s="57"/>
      <c r="K953" s="57"/>
      <c r="L953" s="57"/>
      <c r="M953" s="51"/>
      <c r="N953" s="51"/>
    </row>
    <row r="954" spans="2:14" s="54" customFormat="1" x14ac:dyDescent="0.25">
      <c r="B954" s="55"/>
      <c r="C954" s="55"/>
      <c r="D954" s="55"/>
      <c r="E954" s="56"/>
      <c r="F954" s="56"/>
      <c r="G954" s="56"/>
      <c r="H954" s="57"/>
      <c r="I954" s="57"/>
      <c r="J954" s="57"/>
      <c r="K954" s="57"/>
      <c r="L954" s="57"/>
      <c r="M954" s="51"/>
      <c r="N954" s="51"/>
    </row>
    <row r="955" spans="2:14" s="54" customFormat="1" x14ac:dyDescent="0.25">
      <c r="B955" s="55"/>
      <c r="C955" s="55"/>
      <c r="D955" s="55"/>
      <c r="E955" s="56"/>
      <c r="F955" s="56"/>
      <c r="G955" s="56"/>
      <c r="H955" s="57"/>
      <c r="I955" s="57"/>
      <c r="J955" s="57"/>
      <c r="K955" s="57"/>
      <c r="L955" s="57"/>
      <c r="M955" s="51"/>
      <c r="N955" s="51"/>
    </row>
    <row r="956" spans="2:14" s="54" customFormat="1" x14ac:dyDescent="0.25">
      <c r="B956" s="55"/>
      <c r="C956" s="55"/>
      <c r="D956" s="55"/>
      <c r="E956" s="56"/>
      <c r="F956" s="56"/>
      <c r="G956" s="56"/>
      <c r="H956" s="57"/>
      <c r="I956" s="57"/>
      <c r="J956" s="57"/>
      <c r="K956" s="57"/>
      <c r="L956" s="57"/>
      <c r="M956" s="51"/>
      <c r="N956" s="51"/>
    </row>
    <row r="957" spans="2:14" s="54" customFormat="1" x14ac:dyDescent="0.25">
      <c r="B957" s="55"/>
      <c r="C957" s="55"/>
      <c r="D957" s="55"/>
      <c r="E957" s="56"/>
      <c r="F957" s="56"/>
      <c r="G957" s="56"/>
      <c r="H957" s="57"/>
      <c r="I957" s="57"/>
      <c r="J957" s="57"/>
      <c r="K957" s="57"/>
      <c r="L957" s="57"/>
      <c r="M957" s="51"/>
      <c r="N957" s="51"/>
    </row>
    <row r="958" spans="2:14" s="54" customFormat="1" x14ac:dyDescent="0.25">
      <c r="B958" s="55"/>
      <c r="C958" s="55"/>
      <c r="D958" s="55"/>
      <c r="E958" s="56"/>
      <c r="F958" s="56"/>
      <c r="G958" s="56"/>
      <c r="H958" s="57"/>
      <c r="I958" s="57"/>
      <c r="J958" s="57"/>
      <c r="K958" s="57"/>
      <c r="L958" s="57"/>
      <c r="M958" s="51"/>
      <c r="N958" s="51"/>
    </row>
    <row r="959" spans="2:14" s="54" customFormat="1" x14ac:dyDescent="0.25">
      <c r="B959" s="55"/>
      <c r="C959" s="55"/>
      <c r="D959" s="55"/>
      <c r="E959" s="56"/>
      <c r="F959" s="56"/>
      <c r="G959" s="56"/>
      <c r="H959" s="57"/>
      <c r="I959" s="57"/>
      <c r="J959" s="57"/>
      <c r="K959" s="57"/>
      <c r="L959" s="57"/>
      <c r="M959" s="51"/>
      <c r="N959" s="51"/>
    </row>
    <row r="960" spans="2:14" s="54" customFormat="1" x14ac:dyDescent="0.25">
      <c r="B960" s="55"/>
      <c r="C960" s="55"/>
      <c r="D960" s="55"/>
      <c r="E960" s="56"/>
      <c r="F960" s="56"/>
      <c r="G960" s="56"/>
      <c r="H960" s="57"/>
      <c r="I960" s="57"/>
      <c r="J960" s="57"/>
      <c r="K960" s="57"/>
      <c r="L960" s="57"/>
      <c r="M960" s="51"/>
      <c r="N960" s="51"/>
    </row>
    <row r="961" spans="2:14" s="54" customFormat="1" x14ac:dyDescent="0.25">
      <c r="B961" s="55"/>
      <c r="C961" s="55"/>
      <c r="D961" s="55"/>
      <c r="E961" s="56"/>
      <c r="F961" s="56"/>
      <c r="G961" s="56"/>
      <c r="H961" s="57"/>
      <c r="I961" s="57"/>
      <c r="J961" s="57"/>
      <c r="K961" s="57"/>
      <c r="L961" s="57"/>
      <c r="M961" s="51"/>
      <c r="N961" s="51"/>
    </row>
    <row r="962" spans="2:14" s="54" customFormat="1" x14ac:dyDescent="0.25">
      <c r="B962" s="55"/>
      <c r="C962" s="55"/>
      <c r="D962" s="55"/>
      <c r="E962" s="56"/>
      <c r="F962" s="56"/>
      <c r="G962" s="56"/>
      <c r="H962" s="57"/>
      <c r="I962" s="57"/>
      <c r="J962" s="57"/>
      <c r="K962" s="57"/>
      <c r="L962" s="57"/>
      <c r="M962" s="51"/>
      <c r="N962" s="51"/>
    </row>
    <row r="963" spans="2:14" s="54" customFormat="1" x14ac:dyDescent="0.25">
      <c r="B963" s="55"/>
      <c r="C963" s="55"/>
      <c r="D963" s="55"/>
      <c r="E963" s="56"/>
      <c r="F963" s="56"/>
      <c r="G963" s="56"/>
      <c r="H963" s="57"/>
      <c r="I963" s="57"/>
      <c r="J963" s="57"/>
      <c r="K963" s="57"/>
      <c r="L963" s="57"/>
      <c r="M963" s="51"/>
      <c r="N963" s="51"/>
    </row>
    <row r="964" spans="2:14" s="54" customFormat="1" x14ac:dyDescent="0.25">
      <c r="B964" s="55"/>
      <c r="C964" s="55"/>
      <c r="D964" s="55"/>
      <c r="E964" s="56"/>
      <c r="F964" s="56"/>
      <c r="G964" s="56"/>
      <c r="H964" s="57"/>
      <c r="I964" s="57"/>
      <c r="J964" s="57"/>
      <c r="K964" s="57"/>
      <c r="L964" s="57"/>
      <c r="M964" s="51"/>
      <c r="N964" s="51"/>
    </row>
    <row r="965" spans="2:14" s="54" customFormat="1" x14ac:dyDescent="0.25">
      <c r="B965" s="55"/>
      <c r="C965" s="55"/>
      <c r="D965" s="55"/>
      <c r="E965" s="56"/>
      <c r="F965" s="56"/>
      <c r="G965" s="56"/>
      <c r="H965" s="57"/>
      <c r="I965" s="57"/>
      <c r="J965" s="57"/>
      <c r="K965" s="57"/>
      <c r="L965" s="57"/>
      <c r="M965" s="51"/>
      <c r="N965" s="51"/>
    </row>
    <row r="966" spans="2:14" s="54" customFormat="1" x14ac:dyDescent="0.25">
      <c r="B966" s="55"/>
      <c r="C966" s="55"/>
      <c r="D966" s="55"/>
      <c r="E966" s="56"/>
      <c r="F966" s="56"/>
      <c r="G966" s="56"/>
      <c r="H966" s="57"/>
      <c r="I966" s="57"/>
      <c r="J966" s="57"/>
      <c r="K966" s="57"/>
      <c r="L966" s="57"/>
      <c r="M966" s="51"/>
      <c r="N966" s="51"/>
    </row>
    <row r="967" spans="2:14" s="54" customFormat="1" x14ac:dyDescent="0.25">
      <c r="B967" s="55"/>
      <c r="C967" s="55"/>
      <c r="D967" s="55"/>
      <c r="E967" s="56"/>
      <c r="F967" s="56"/>
      <c r="G967" s="56"/>
      <c r="H967" s="57"/>
      <c r="I967" s="57"/>
      <c r="J967" s="57"/>
      <c r="K967" s="57"/>
      <c r="L967" s="57"/>
      <c r="M967" s="51"/>
      <c r="N967" s="51"/>
    </row>
    <row r="968" spans="2:14" s="54" customFormat="1" x14ac:dyDescent="0.25">
      <c r="B968" s="55"/>
      <c r="C968" s="55"/>
      <c r="D968" s="55"/>
      <c r="E968" s="56"/>
      <c r="F968" s="56"/>
      <c r="G968" s="56"/>
      <c r="H968" s="57"/>
      <c r="I968" s="57"/>
      <c r="J968" s="57"/>
      <c r="K968" s="57"/>
      <c r="L968" s="57"/>
      <c r="M968" s="51"/>
      <c r="N968" s="51"/>
    </row>
    <row r="969" spans="2:14" s="54" customFormat="1" x14ac:dyDescent="0.25">
      <c r="B969" s="55"/>
      <c r="C969" s="55"/>
      <c r="D969" s="55"/>
      <c r="E969" s="56"/>
      <c r="F969" s="56"/>
      <c r="G969" s="56"/>
      <c r="H969" s="57"/>
      <c r="I969" s="57"/>
      <c r="J969" s="57"/>
      <c r="K969" s="57"/>
      <c r="L969" s="57"/>
      <c r="M969" s="51"/>
      <c r="N969" s="51"/>
    </row>
    <row r="970" spans="2:14" s="54" customFormat="1" x14ac:dyDescent="0.25">
      <c r="B970" s="55"/>
      <c r="C970" s="55"/>
      <c r="D970" s="55"/>
      <c r="E970" s="56"/>
      <c r="F970" s="56"/>
      <c r="G970" s="56"/>
      <c r="H970" s="57"/>
      <c r="I970" s="57"/>
      <c r="J970" s="57"/>
      <c r="K970" s="57"/>
      <c r="L970" s="57"/>
      <c r="M970" s="51"/>
      <c r="N970" s="51"/>
    </row>
    <row r="971" spans="2:14" s="54" customFormat="1" x14ac:dyDescent="0.25">
      <c r="B971" s="55"/>
      <c r="C971" s="55"/>
      <c r="D971" s="55"/>
      <c r="E971" s="56"/>
      <c r="F971" s="56"/>
      <c r="G971" s="56"/>
      <c r="H971" s="57"/>
      <c r="I971" s="57"/>
      <c r="J971" s="57"/>
      <c r="K971" s="57"/>
      <c r="L971" s="57"/>
      <c r="M971" s="51"/>
      <c r="N971" s="51"/>
    </row>
    <row r="972" spans="2:14" s="54" customFormat="1" x14ac:dyDescent="0.25">
      <c r="B972" s="55"/>
      <c r="C972" s="55"/>
      <c r="D972" s="55"/>
      <c r="E972" s="56"/>
      <c r="F972" s="56"/>
      <c r="G972" s="56"/>
      <c r="H972" s="57"/>
      <c r="I972" s="57"/>
      <c r="J972" s="57"/>
      <c r="K972" s="57"/>
      <c r="L972" s="57"/>
      <c r="M972" s="51"/>
      <c r="N972" s="51"/>
    </row>
    <row r="973" spans="2:14" s="54" customFormat="1" x14ac:dyDescent="0.25">
      <c r="B973" s="55"/>
      <c r="C973" s="55"/>
      <c r="D973" s="55"/>
      <c r="E973" s="56"/>
      <c r="F973" s="56"/>
      <c r="G973" s="56"/>
      <c r="H973" s="57"/>
      <c r="I973" s="57"/>
      <c r="J973" s="57"/>
      <c r="K973" s="57"/>
      <c r="L973" s="57"/>
      <c r="M973" s="51"/>
      <c r="N973" s="51"/>
    </row>
    <row r="974" spans="2:14" s="54" customFormat="1" x14ac:dyDescent="0.25">
      <c r="B974" s="55"/>
      <c r="C974" s="55"/>
      <c r="D974" s="55"/>
      <c r="E974" s="56"/>
      <c r="F974" s="56"/>
      <c r="G974" s="56"/>
      <c r="H974" s="57"/>
      <c r="I974" s="57"/>
      <c r="J974" s="57"/>
      <c r="K974" s="57"/>
      <c r="L974" s="57"/>
      <c r="M974" s="51"/>
      <c r="N974" s="51"/>
    </row>
    <row r="975" spans="2:14" s="54" customFormat="1" x14ac:dyDescent="0.25">
      <c r="B975" s="55"/>
      <c r="C975" s="55"/>
      <c r="D975" s="55"/>
      <c r="E975" s="56"/>
      <c r="F975" s="56"/>
      <c r="G975" s="56"/>
      <c r="H975" s="57"/>
      <c r="I975" s="57"/>
      <c r="J975" s="57"/>
      <c r="K975" s="57"/>
      <c r="L975" s="57"/>
      <c r="M975" s="51"/>
      <c r="N975" s="51"/>
    </row>
    <row r="976" spans="2:14" s="54" customFormat="1" x14ac:dyDescent="0.25">
      <c r="B976" s="55"/>
      <c r="C976" s="55"/>
      <c r="D976" s="55"/>
      <c r="E976" s="56"/>
      <c r="F976" s="56"/>
      <c r="G976" s="56"/>
      <c r="H976" s="57"/>
      <c r="I976" s="57"/>
      <c r="J976" s="57"/>
      <c r="K976" s="57"/>
      <c r="L976" s="57"/>
      <c r="M976" s="51"/>
      <c r="N976" s="51"/>
    </row>
    <row r="977" spans="2:14" s="54" customFormat="1" x14ac:dyDescent="0.25">
      <c r="B977" s="55"/>
      <c r="C977" s="55"/>
      <c r="D977" s="55"/>
      <c r="E977" s="56"/>
      <c r="F977" s="56"/>
      <c r="G977" s="56"/>
      <c r="H977" s="57"/>
      <c r="I977" s="57"/>
      <c r="J977" s="57"/>
      <c r="K977" s="57"/>
      <c r="L977" s="57"/>
      <c r="M977" s="51"/>
      <c r="N977" s="51"/>
    </row>
    <row r="978" spans="2:14" s="54" customFormat="1" x14ac:dyDescent="0.25">
      <c r="B978" s="55"/>
      <c r="C978" s="55"/>
      <c r="D978" s="55"/>
      <c r="E978" s="56"/>
      <c r="F978" s="56"/>
      <c r="G978" s="56"/>
      <c r="H978" s="57"/>
      <c r="I978" s="57"/>
      <c r="J978" s="57"/>
      <c r="K978" s="57"/>
      <c r="L978" s="57"/>
      <c r="M978" s="51"/>
      <c r="N978" s="51"/>
    </row>
    <row r="979" spans="2:14" s="54" customFormat="1" x14ac:dyDescent="0.25">
      <c r="B979" s="55"/>
      <c r="C979" s="55"/>
      <c r="D979" s="55"/>
      <c r="E979" s="56"/>
      <c r="F979" s="56"/>
      <c r="G979" s="56"/>
      <c r="H979" s="57"/>
      <c r="I979" s="57"/>
      <c r="J979" s="57"/>
      <c r="K979" s="57"/>
      <c r="L979" s="57"/>
      <c r="M979" s="51"/>
      <c r="N979" s="51"/>
    </row>
    <row r="980" spans="2:14" s="54" customFormat="1" x14ac:dyDescent="0.25">
      <c r="B980" s="55"/>
      <c r="C980" s="55"/>
      <c r="D980" s="55"/>
      <c r="E980" s="56"/>
      <c r="F980" s="56"/>
      <c r="G980" s="56"/>
      <c r="H980" s="57"/>
      <c r="I980" s="57"/>
      <c r="J980" s="57"/>
      <c r="K980" s="57"/>
      <c r="L980" s="57"/>
      <c r="M980" s="51"/>
      <c r="N980" s="51"/>
    </row>
    <row r="981" spans="2:14" s="54" customFormat="1" x14ac:dyDescent="0.25">
      <c r="B981" s="55"/>
      <c r="C981" s="55"/>
      <c r="D981" s="55"/>
      <c r="E981" s="56"/>
      <c r="F981" s="56"/>
      <c r="G981" s="56"/>
      <c r="H981" s="57"/>
      <c r="I981" s="57"/>
      <c r="J981" s="57"/>
      <c r="K981" s="57"/>
      <c r="L981" s="57"/>
      <c r="M981" s="51"/>
      <c r="N981" s="51"/>
    </row>
    <row r="982" spans="2:14" s="54" customFormat="1" x14ac:dyDescent="0.25">
      <c r="B982" s="55"/>
      <c r="C982" s="55"/>
      <c r="D982" s="55"/>
      <c r="E982" s="56"/>
      <c r="F982" s="56"/>
      <c r="G982" s="56"/>
      <c r="H982" s="57"/>
      <c r="I982" s="57"/>
      <c r="J982" s="57"/>
      <c r="K982" s="57"/>
      <c r="L982" s="57"/>
      <c r="M982" s="51"/>
      <c r="N982" s="51"/>
    </row>
    <row r="983" spans="2:14" s="54" customFormat="1" x14ac:dyDescent="0.25">
      <c r="B983" s="55"/>
      <c r="C983" s="55"/>
      <c r="D983" s="55"/>
      <c r="E983" s="56"/>
      <c r="F983" s="56"/>
      <c r="G983" s="56"/>
      <c r="H983" s="57"/>
      <c r="I983" s="57"/>
      <c r="J983" s="57"/>
      <c r="K983" s="57"/>
      <c r="L983" s="57"/>
      <c r="M983" s="51"/>
      <c r="N983" s="51"/>
    </row>
    <row r="984" spans="2:14" s="54" customFormat="1" x14ac:dyDescent="0.25">
      <c r="B984" s="55"/>
      <c r="C984" s="55"/>
      <c r="D984" s="55"/>
      <c r="E984" s="56"/>
      <c r="F984" s="56"/>
      <c r="G984" s="56"/>
      <c r="H984" s="57"/>
      <c r="I984" s="57"/>
      <c r="J984" s="57"/>
      <c r="K984" s="57"/>
      <c r="L984" s="57"/>
      <c r="M984" s="51"/>
      <c r="N984" s="51"/>
    </row>
    <row r="985" spans="2:14" s="54" customFormat="1" x14ac:dyDescent="0.25">
      <c r="B985" s="55"/>
      <c r="C985" s="55"/>
      <c r="D985" s="55"/>
      <c r="E985" s="56"/>
      <c r="F985" s="56"/>
      <c r="G985" s="56"/>
      <c r="H985" s="57"/>
      <c r="I985" s="57"/>
      <c r="J985" s="57"/>
      <c r="K985" s="57"/>
      <c r="L985" s="57"/>
      <c r="M985" s="51"/>
      <c r="N985" s="51"/>
    </row>
    <row r="986" spans="2:14" s="54" customFormat="1" x14ac:dyDescent="0.25">
      <c r="B986" s="55"/>
      <c r="C986" s="55"/>
      <c r="D986" s="55"/>
      <c r="E986" s="56"/>
      <c r="F986" s="56"/>
      <c r="G986" s="56"/>
      <c r="H986" s="57"/>
      <c r="I986" s="57"/>
      <c r="J986" s="57"/>
      <c r="K986" s="57"/>
      <c r="L986" s="57"/>
      <c r="M986" s="51"/>
      <c r="N986" s="51"/>
    </row>
    <row r="987" spans="2:14" s="54" customFormat="1" x14ac:dyDescent="0.25">
      <c r="B987" s="55"/>
      <c r="C987" s="55"/>
      <c r="D987" s="55"/>
      <c r="E987" s="56"/>
      <c r="F987" s="56"/>
      <c r="G987" s="56"/>
      <c r="H987" s="57"/>
      <c r="I987" s="57"/>
      <c r="J987" s="57"/>
      <c r="K987" s="57"/>
      <c r="L987" s="57"/>
      <c r="M987" s="51"/>
      <c r="N987" s="51"/>
    </row>
    <row r="988" spans="2:14" s="54" customFormat="1" x14ac:dyDescent="0.25">
      <c r="B988" s="55"/>
      <c r="C988" s="55"/>
      <c r="D988" s="55"/>
      <c r="E988" s="56"/>
      <c r="F988" s="56"/>
      <c r="G988" s="56"/>
      <c r="H988" s="57"/>
      <c r="I988" s="57"/>
      <c r="J988" s="57"/>
      <c r="K988" s="57"/>
      <c r="L988" s="57"/>
      <c r="M988" s="51"/>
      <c r="N988" s="51"/>
    </row>
    <row r="989" spans="2:14" s="54" customFormat="1" x14ac:dyDescent="0.25">
      <c r="B989" s="55"/>
      <c r="C989" s="55"/>
      <c r="D989" s="55"/>
      <c r="E989" s="56"/>
      <c r="F989" s="56"/>
      <c r="G989" s="56"/>
      <c r="H989" s="57"/>
      <c r="I989" s="57"/>
      <c r="J989" s="57"/>
      <c r="K989" s="57"/>
      <c r="L989" s="57"/>
      <c r="M989" s="51"/>
      <c r="N989" s="51"/>
    </row>
    <row r="990" spans="2:14" s="54" customFormat="1" x14ac:dyDescent="0.25">
      <c r="B990" s="55"/>
      <c r="C990" s="55"/>
      <c r="D990" s="55"/>
      <c r="E990" s="56"/>
      <c r="F990" s="56"/>
      <c r="G990" s="56"/>
      <c r="H990" s="57"/>
      <c r="I990" s="57"/>
      <c r="J990" s="57"/>
      <c r="K990" s="57"/>
      <c r="L990" s="57"/>
      <c r="M990" s="51"/>
      <c r="N990" s="51"/>
    </row>
    <row r="991" spans="2:14" s="54" customFormat="1" x14ac:dyDescent="0.25">
      <c r="B991" s="55"/>
      <c r="C991" s="55"/>
      <c r="D991" s="55"/>
      <c r="E991" s="56"/>
      <c r="F991" s="56"/>
      <c r="G991" s="56"/>
      <c r="H991" s="57"/>
      <c r="I991" s="57"/>
      <c r="J991" s="57"/>
      <c r="K991" s="57"/>
      <c r="L991" s="57"/>
      <c r="M991" s="51"/>
      <c r="N991" s="51"/>
    </row>
    <row r="992" spans="2:14" s="54" customFormat="1" x14ac:dyDescent="0.25">
      <c r="B992" s="55"/>
      <c r="C992" s="55"/>
      <c r="D992" s="55"/>
      <c r="E992" s="56"/>
      <c r="F992" s="56"/>
      <c r="G992" s="56"/>
      <c r="H992" s="57"/>
      <c r="I992" s="57"/>
      <c r="J992" s="57"/>
      <c r="K992" s="57"/>
      <c r="L992" s="57"/>
      <c r="M992" s="51"/>
      <c r="N992" s="51"/>
    </row>
    <row r="993" spans="2:14" s="54" customFormat="1" x14ac:dyDescent="0.25">
      <c r="B993" s="55"/>
      <c r="C993" s="55"/>
      <c r="D993" s="55"/>
      <c r="E993" s="56"/>
      <c r="F993" s="56"/>
      <c r="G993" s="56"/>
      <c r="H993" s="57"/>
      <c r="I993" s="57"/>
      <c r="J993" s="57"/>
      <c r="K993" s="57"/>
      <c r="L993" s="57"/>
      <c r="M993" s="51"/>
      <c r="N993" s="51"/>
    </row>
    <row r="994" spans="2:14" s="54" customFormat="1" x14ac:dyDescent="0.25">
      <c r="B994" s="55"/>
      <c r="C994" s="55"/>
      <c r="D994" s="55"/>
      <c r="E994" s="56"/>
      <c r="F994" s="56"/>
      <c r="G994" s="56"/>
      <c r="H994" s="57"/>
      <c r="I994" s="57"/>
      <c r="J994" s="57"/>
      <c r="K994" s="57"/>
      <c r="L994" s="57"/>
      <c r="M994" s="51"/>
      <c r="N994" s="51"/>
    </row>
    <row r="995" spans="2:14" s="54" customFormat="1" x14ac:dyDescent="0.25">
      <c r="B995" s="55"/>
      <c r="C995" s="55"/>
      <c r="D995" s="55"/>
      <c r="E995" s="56"/>
      <c r="F995" s="56"/>
      <c r="G995" s="56"/>
      <c r="H995" s="57"/>
      <c r="I995" s="57"/>
      <c r="J995" s="57"/>
      <c r="K995" s="57"/>
      <c r="L995" s="57"/>
      <c r="M995" s="51"/>
      <c r="N995" s="51"/>
    </row>
    <row r="996" spans="2:14" s="54" customFormat="1" x14ac:dyDescent="0.25">
      <c r="B996" s="55"/>
      <c r="C996" s="55"/>
      <c r="D996" s="55"/>
      <c r="E996" s="56"/>
      <c r="F996" s="56"/>
      <c r="G996" s="56"/>
      <c r="H996" s="57"/>
      <c r="I996" s="57"/>
      <c r="J996" s="57"/>
      <c r="K996" s="57"/>
      <c r="L996" s="57"/>
      <c r="M996" s="51"/>
      <c r="N996" s="51"/>
    </row>
    <row r="997" spans="2:14" s="54" customFormat="1" x14ac:dyDescent="0.25">
      <c r="B997" s="55"/>
      <c r="C997" s="55"/>
      <c r="D997" s="55"/>
      <c r="E997" s="56"/>
      <c r="F997" s="56"/>
      <c r="G997" s="56"/>
      <c r="H997" s="57"/>
      <c r="I997" s="57"/>
      <c r="J997" s="57"/>
      <c r="K997" s="57"/>
      <c r="L997" s="57"/>
      <c r="M997" s="51"/>
      <c r="N997" s="51"/>
    </row>
    <row r="998" spans="2:14" s="54" customFormat="1" x14ac:dyDescent="0.25">
      <c r="B998" s="55"/>
      <c r="C998" s="55"/>
      <c r="D998" s="55"/>
      <c r="E998" s="56"/>
      <c r="F998" s="56"/>
      <c r="G998" s="56"/>
      <c r="H998" s="57"/>
      <c r="I998" s="57"/>
      <c r="J998" s="57"/>
      <c r="K998" s="57"/>
      <c r="L998" s="57"/>
      <c r="M998" s="51"/>
      <c r="N998" s="51"/>
    </row>
    <row r="999" spans="2:14" s="54" customFormat="1" x14ac:dyDescent="0.25">
      <c r="B999" s="55"/>
      <c r="C999" s="55"/>
      <c r="D999" s="55"/>
      <c r="E999" s="56"/>
      <c r="F999" s="56"/>
      <c r="G999" s="56"/>
      <c r="H999" s="57"/>
      <c r="I999" s="57"/>
      <c r="J999" s="57"/>
      <c r="K999" s="57"/>
      <c r="L999" s="57"/>
      <c r="M999" s="51"/>
      <c r="N999" s="51"/>
    </row>
    <row r="1000" spans="2:14" s="54" customFormat="1" x14ac:dyDescent="0.25">
      <c r="B1000" s="55"/>
      <c r="C1000" s="55"/>
      <c r="D1000" s="55"/>
      <c r="E1000" s="56"/>
      <c r="F1000" s="56"/>
      <c r="G1000" s="56"/>
      <c r="H1000" s="57"/>
      <c r="I1000" s="57"/>
      <c r="J1000" s="57"/>
      <c r="K1000" s="57"/>
      <c r="L1000" s="57"/>
      <c r="M1000" s="51"/>
      <c r="N1000" s="51"/>
    </row>
    <row r="1001" spans="2:14" s="54" customFormat="1" x14ac:dyDescent="0.25">
      <c r="B1001" s="55"/>
      <c r="C1001" s="55"/>
      <c r="D1001" s="55"/>
      <c r="E1001" s="56"/>
      <c r="F1001" s="56"/>
      <c r="G1001" s="56"/>
      <c r="H1001" s="57"/>
      <c r="I1001" s="57"/>
      <c r="J1001" s="57"/>
      <c r="K1001" s="57"/>
      <c r="L1001" s="57"/>
      <c r="M1001" s="51"/>
      <c r="N1001" s="51"/>
    </row>
    <row r="1002" spans="2:14" s="54" customFormat="1" x14ac:dyDescent="0.25">
      <c r="B1002" s="55"/>
      <c r="C1002" s="55"/>
      <c r="D1002" s="55"/>
      <c r="E1002" s="56"/>
      <c r="F1002" s="56"/>
      <c r="G1002" s="56"/>
      <c r="H1002" s="57"/>
      <c r="I1002" s="57"/>
      <c r="J1002" s="57"/>
      <c r="K1002" s="57"/>
      <c r="L1002" s="57"/>
      <c r="M1002" s="51"/>
      <c r="N1002" s="51"/>
    </row>
    <row r="1003" spans="2:14" s="54" customFormat="1" x14ac:dyDescent="0.25">
      <c r="B1003" s="55"/>
      <c r="C1003" s="55"/>
      <c r="D1003" s="55"/>
      <c r="E1003" s="56"/>
      <c r="F1003" s="56"/>
      <c r="G1003" s="56"/>
      <c r="H1003" s="57"/>
      <c r="I1003" s="57"/>
      <c r="J1003" s="57"/>
      <c r="K1003" s="57"/>
      <c r="L1003" s="57"/>
      <c r="M1003" s="51"/>
      <c r="N1003" s="51"/>
    </row>
    <row r="1004" spans="2:14" s="54" customFormat="1" x14ac:dyDescent="0.25">
      <c r="B1004" s="55"/>
      <c r="C1004" s="55"/>
      <c r="D1004" s="55"/>
      <c r="E1004" s="56"/>
      <c r="F1004" s="56"/>
      <c r="G1004" s="56"/>
      <c r="H1004" s="57"/>
      <c r="I1004" s="57"/>
      <c r="J1004" s="57"/>
      <c r="K1004" s="57"/>
      <c r="L1004" s="57"/>
      <c r="M1004" s="51"/>
      <c r="N1004" s="51"/>
    </row>
    <row r="1005" spans="2:14" s="54" customFormat="1" x14ac:dyDescent="0.25">
      <c r="B1005" s="55"/>
      <c r="C1005" s="55"/>
      <c r="D1005" s="55"/>
      <c r="E1005" s="56"/>
      <c r="F1005" s="56"/>
      <c r="G1005" s="56"/>
      <c r="H1005" s="57"/>
      <c r="I1005" s="57"/>
      <c r="J1005" s="57"/>
      <c r="K1005" s="57"/>
      <c r="L1005" s="57"/>
      <c r="M1005" s="51"/>
      <c r="N1005" s="51"/>
    </row>
    <row r="1006" spans="2:14" s="54" customFormat="1" x14ac:dyDescent="0.25">
      <c r="B1006" s="55"/>
      <c r="C1006" s="55"/>
      <c r="D1006" s="55"/>
      <c r="E1006" s="56"/>
      <c r="F1006" s="56"/>
      <c r="G1006" s="56"/>
      <c r="H1006" s="57"/>
      <c r="I1006" s="57"/>
      <c r="J1006" s="57"/>
      <c r="K1006" s="57"/>
      <c r="L1006" s="57"/>
      <c r="M1006" s="51"/>
      <c r="N1006" s="51"/>
    </row>
    <row r="1007" spans="2:14" s="54" customFormat="1" x14ac:dyDescent="0.25">
      <c r="B1007" s="55"/>
      <c r="C1007" s="55"/>
      <c r="D1007" s="55"/>
      <c r="E1007" s="56"/>
      <c r="F1007" s="56"/>
      <c r="G1007" s="56"/>
      <c r="H1007" s="57"/>
      <c r="I1007" s="57"/>
      <c r="J1007" s="57"/>
      <c r="K1007" s="57"/>
      <c r="L1007" s="57"/>
      <c r="M1007" s="51"/>
      <c r="N1007" s="51"/>
    </row>
    <row r="1008" spans="2:14" s="54" customFormat="1" x14ac:dyDescent="0.25">
      <c r="B1008" s="55"/>
      <c r="C1008" s="55"/>
      <c r="D1008" s="55"/>
      <c r="E1008" s="56"/>
      <c r="F1008" s="56"/>
      <c r="G1008" s="56"/>
      <c r="H1008" s="57"/>
      <c r="I1008" s="57"/>
      <c r="J1008" s="57"/>
      <c r="K1008" s="57"/>
      <c r="L1008" s="57"/>
      <c r="M1008" s="51"/>
      <c r="N1008" s="51"/>
    </row>
    <row r="1009" spans="2:14" s="54" customFormat="1" x14ac:dyDescent="0.25">
      <c r="B1009" s="55"/>
      <c r="C1009" s="55"/>
      <c r="D1009" s="55"/>
      <c r="E1009" s="56"/>
      <c r="F1009" s="56"/>
      <c r="G1009" s="56"/>
      <c r="H1009" s="57"/>
      <c r="I1009" s="57"/>
      <c r="J1009" s="57"/>
      <c r="K1009" s="57"/>
      <c r="L1009" s="57"/>
      <c r="M1009" s="51"/>
      <c r="N1009" s="51"/>
    </row>
    <row r="1010" spans="2:14" s="54" customFormat="1" x14ac:dyDescent="0.25">
      <c r="B1010" s="55"/>
      <c r="C1010" s="55"/>
      <c r="D1010" s="55"/>
      <c r="E1010" s="56"/>
      <c r="F1010" s="56"/>
      <c r="G1010" s="56"/>
      <c r="H1010" s="57"/>
      <c r="I1010" s="57"/>
      <c r="J1010" s="57"/>
      <c r="K1010" s="57"/>
      <c r="L1010" s="57"/>
      <c r="M1010" s="51"/>
      <c r="N1010" s="51"/>
    </row>
    <row r="1011" spans="2:14" s="54" customFormat="1" x14ac:dyDescent="0.25">
      <c r="B1011" s="55"/>
      <c r="C1011" s="55"/>
      <c r="D1011" s="55"/>
      <c r="E1011" s="56"/>
      <c r="F1011" s="56"/>
      <c r="G1011" s="56"/>
      <c r="H1011" s="57"/>
      <c r="I1011" s="57"/>
      <c r="J1011" s="57"/>
      <c r="K1011" s="57"/>
      <c r="L1011" s="57"/>
      <c r="M1011" s="51"/>
      <c r="N1011" s="51"/>
    </row>
    <row r="1012" spans="2:14" s="54" customFormat="1" x14ac:dyDescent="0.25">
      <c r="B1012" s="55"/>
      <c r="C1012" s="55"/>
      <c r="D1012" s="55"/>
      <c r="E1012" s="56"/>
      <c r="F1012" s="56"/>
      <c r="G1012" s="56"/>
      <c r="H1012" s="57"/>
      <c r="I1012" s="57"/>
      <c r="J1012" s="57"/>
      <c r="K1012" s="57"/>
      <c r="L1012" s="57"/>
      <c r="M1012" s="51"/>
      <c r="N1012" s="51"/>
    </row>
    <row r="1013" spans="2:14" s="54" customFormat="1" x14ac:dyDescent="0.25">
      <c r="B1013" s="55"/>
      <c r="C1013" s="55"/>
      <c r="D1013" s="55"/>
      <c r="E1013" s="56"/>
      <c r="F1013" s="56"/>
      <c r="G1013" s="56"/>
      <c r="H1013" s="57"/>
      <c r="I1013" s="57"/>
      <c r="J1013" s="57"/>
      <c r="K1013" s="57"/>
      <c r="L1013" s="57"/>
      <c r="M1013" s="51"/>
      <c r="N1013" s="51"/>
    </row>
    <row r="1014" spans="2:14" s="54" customFormat="1" x14ac:dyDescent="0.25">
      <c r="B1014" s="55"/>
      <c r="C1014" s="55"/>
      <c r="D1014" s="55"/>
      <c r="E1014" s="56"/>
      <c r="F1014" s="56"/>
      <c r="G1014" s="56"/>
      <c r="H1014" s="57"/>
      <c r="I1014" s="57"/>
      <c r="J1014" s="57"/>
      <c r="K1014" s="57"/>
      <c r="L1014" s="57"/>
      <c r="M1014" s="51"/>
      <c r="N1014" s="51"/>
    </row>
    <row r="1015" spans="2:14" s="54" customFormat="1" x14ac:dyDescent="0.25">
      <c r="B1015" s="55"/>
      <c r="C1015" s="55"/>
      <c r="D1015" s="55"/>
      <c r="E1015" s="56"/>
      <c r="F1015" s="56"/>
      <c r="G1015" s="56"/>
      <c r="H1015" s="57"/>
      <c r="I1015" s="57"/>
      <c r="J1015" s="57"/>
      <c r="K1015" s="57"/>
      <c r="L1015" s="57"/>
      <c r="M1015" s="51"/>
      <c r="N1015" s="51"/>
    </row>
    <row r="1016" spans="2:14" s="54" customFormat="1" x14ac:dyDescent="0.25">
      <c r="B1016" s="55"/>
      <c r="C1016" s="55"/>
      <c r="D1016" s="55"/>
      <c r="E1016" s="56"/>
      <c r="F1016" s="56"/>
      <c r="G1016" s="56"/>
      <c r="H1016" s="57"/>
      <c r="I1016" s="57"/>
      <c r="J1016" s="57"/>
      <c r="K1016" s="57"/>
      <c r="L1016" s="57"/>
      <c r="M1016" s="51"/>
      <c r="N1016" s="51"/>
    </row>
    <row r="1017" spans="2:14" s="54" customFormat="1" x14ac:dyDescent="0.25">
      <c r="B1017" s="55"/>
      <c r="C1017" s="55"/>
      <c r="D1017" s="55"/>
      <c r="E1017" s="56"/>
      <c r="F1017" s="56"/>
      <c r="G1017" s="56"/>
      <c r="H1017" s="57"/>
      <c r="I1017" s="57"/>
      <c r="J1017" s="57"/>
      <c r="K1017" s="57"/>
      <c r="L1017" s="57"/>
      <c r="M1017" s="51"/>
      <c r="N1017" s="51"/>
    </row>
    <row r="1018" spans="2:14" s="54" customFormat="1" x14ac:dyDescent="0.25">
      <c r="B1018" s="55"/>
      <c r="C1018" s="55"/>
      <c r="D1018" s="55"/>
      <c r="E1018" s="56"/>
      <c r="F1018" s="56"/>
      <c r="G1018" s="56"/>
      <c r="H1018" s="57"/>
      <c r="I1018" s="57"/>
      <c r="J1018" s="57"/>
      <c r="K1018" s="57"/>
      <c r="L1018" s="57"/>
      <c r="M1018" s="51"/>
      <c r="N1018" s="51"/>
    </row>
    <row r="1019" spans="2:14" s="54" customFormat="1" x14ac:dyDescent="0.25">
      <c r="B1019" s="55"/>
      <c r="C1019" s="55"/>
      <c r="D1019" s="55"/>
      <c r="E1019" s="56"/>
      <c r="F1019" s="56"/>
      <c r="G1019" s="56"/>
      <c r="H1019" s="57"/>
      <c r="I1019" s="57"/>
      <c r="J1019" s="57"/>
      <c r="K1019" s="57"/>
      <c r="L1019" s="57"/>
      <c r="M1019" s="51"/>
      <c r="N1019" s="51"/>
    </row>
    <row r="1020" spans="2:14" s="54" customFormat="1" x14ac:dyDescent="0.25">
      <c r="B1020" s="55"/>
      <c r="C1020" s="55"/>
      <c r="D1020" s="55"/>
      <c r="E1020" s="56"/>
      <c r="F1020" s="56"/>
      <c r="G1020" s="56"/>
      <c r="H1020" s="57"/>
      <c r="I1020" s="57"/>
      <c r="J1020" s="57"/>
      <c r="K1020" s="57"/>
      <c r="L1020" s="57"/>
      <c r="M1020" s="51"/>
      <c r="N1020" s="51"/>
    </row>
    <row r="1021" spans="2:14" s="54" customFormat="1" x14ac:dyDescent="0.25">
      <c r="B1021" s="55"/>
      <c r="C1021" s="55"/>
      <c r="D1021" s="55"/>
      <c r="E1021" s="56"/>
      <c r="F1021" s="56"/>
      <c r="G1021" s="56"/>
      <c r="H1021" s="57"/>
      <c r="I1021" s="57"/>
      <c r="J1021" s="57"/>
      <c r="K1021" s="57"/>
      <c r="L1021" s="57"/>
      <c r="M1021" s="51"/>
      <c r="N1021" s="51"/>
    </row>
    <row r="1022" spans="2:14" s="54" customFormat="1" x14ac:dyDescent="0.25">
      <c r="B1022" s="55"/>
      <c r="C1022" s="55"/>
      <c r="D1022" s="55"/>
      <c r="E1022" s="56"/>
      <c r="F1022" s="56"/>
      <c r="G1022" s="56"/>
      <c r="H1022" s="57"/>
      <c r="I1022" s="57"/>
      <c r="J1022" s="57"/>
      <c r="K1022" s="57"/>
      <c r="L1022" s="57"/>
      <c r="M1022" s="51"/>
      <c r="N1022" s="51"/>
    </row>
    <row r="1023" spans="2:14" s="54" customFormat="1" x14ac:dyDescent="0.25">
      <c r="B1023" s="55"/>
      <c r="C1023" s="55"/>
      <c r="D1023" s="55"/>
      <c r="E1023" s="56"/>
      <c r="F1023" s="56"/>
      <c r="G1023" s="56"/>
      <c r="H1023" s="57"/>
      <c r="I1023" s="57"/>
      <c r="J1023" s="57"/>
      <c r="K1023" s="57"/>
      <c r="L1023" s="57"/>
      <c r="M1023" s="51"/>
      <c r="N1023" s="51"/>
    </row>
    <row r="1024" spans="2:14" s="54" customFormat="1" x14ac:dyDescent="0.25">
      <c r="B1024" s="55"/>
      <c r="C1024" s="55"/>
      <c r="D1024" s="55"/>
      <c r="E1024" s="56"/>
      <c r="F1024" s="56"/>
      <c r="G1024" s="56"/>
      <c r="H1024" s="57"/>
      <c r="I1024" s="57"/>
      <c r="J1024" s="57"/>
      <c r="K1024" s="57"/>
      <c r="L1024" s="57"/>
      <c r="M1024" s="51"/>
      <c r="N1024" s="51"/>
    </row>
    <row r="1025" spans="2:14" s="54" customFormat="1" x14ac:dyDescent="0.25">
      <c r="B1025" s="55"/>
      <c r="C1025" s="55"/>
      <c r="D1025" s="55"/>
      <c r="E1025" s="56"/>
      <c r="F1025" s="56"/>
      <c r="G1025" s="56"/>
      <c r="H1025" s="57"/>
      <c r="I1025" s="57"/>
      <c r="J1025" s="57"/>
      <c r="K1025" s="57"/>
      <c r="L1025" s="57"/>
      <c r="M1025" s="51"/>
      <c r="N1025" s="51"/>
    </row>
    <row r="1026" spans="2:14" s="54" customFormat="1" x14ac:dyDescent="0.25">
      <c r="B1026" s="55"/>
      <c r="C1026" s="55"/>
      <c r="D1026" s="55"/>
      <c r="E1026" s="56"/>
      <c r="F1026" s="56"/>
      <c r="G1026" s="56"/>
      <c r="H1026" s="57"/>
      <c r="I1026" s="57"/>
      <c r="J1026" s="57"/>
      <c r="K1026" s="57"/>
      <c r="L1026" s="57"/>
      <c r="M1026" s="51"/>
      <c r="N1026" s="51"/>
    </row>
    <row r="1027" spans="2:14" s="54" customFormat="1" x14ac:dyDescent="0.25">
      <c r="B1027" s="55"/>
      <c r="C1027" s="55"/>
      <c r="D1027" s="55"/>
      <c r="E1027" s="56"/>
      <c r="F1027" s="56"/>
      <c r="G1027" s="56"/>
      <c r="H1027" s="57"/>
      <c r="I1027" s="57"/>
      <c r="J1027" s="57"/>
      <c r="K1027" s="57"/>
      <c r="L1027" s="57"/>
      <c r="M1027" s="51"/>
      <c r="N1027" s="51"/>
    </row>
    <row r="1028" spans="2:14" s="54" customFormat="1" x14ac:dyDescent="0.25">
      <c r="B1028" s="55"/>
      <c r="C1028" s="55"/>
      <c r="D1028" s="55"/>
      <c r="E1028" s="56"/>
      <c r="F1028" s="56"/>
      <c r="G1028" s="56"/>
      <c r="H1028" s="57"/>
      <c r="I1028" s="57"/>
      <c r="J1028" s="57"/>
      <c r="K1028" s="57"/>
      <c r="L1028" s="57"/>
      <c r="M1028" s="51"/>
      <c r="N1028" s="51"/>
    </row>
    <row r="1029" spans="2:14" s="54" customFormat="1" x14ac:dyDescent="0.25">
      <c r="B1029" s="55"/>
      <c r="C1029" s="55"/>
      <c r="D1029" s="55"/>
      <c r="E1029" s="56"/>
      <c r="F1029" s="56"/>
      <c r="G1029" s="56"/>
      <c r="H1029" s="57"/>
      <c r="I1029" s="57"/>
      <c r="J1029" s="57"/>
      <c r="K1029" s="57"/>
      <c r="L1029" s="57"/>
      <c r="M1029" s="51"/>
      <c r="N1029" s="51"/>
    </row>
    <row r="1030" spans="2:14" s="54" customFormat="1" x14ac:dyDescent="0.25">
      <c r="B1030" s="55"/>
      <c r="C1030" s="55"/>
      <c r="D1030" s="55"/>
      <c r="E1030" s="56"/>
      <c r="F1030" s="56"/>
      <c r="G1030" s="56"/>
      <c r="H1030" s="57"/>
      <c r="I1030" s="57"/>
      <c r="J1030" s="57"/>
      <c r="K1030" s="57"/>
      <c r="L1030" s="57"/>
      <c r="M1030" s="51"/>
      <c r="N1030" s="51"/>
    </row>
    <row r="1031" spans="2:14" s="54" customFormat="1" x14ac:dyDescent="0.25">
      <c r="B1031" s="55"/>
      <c r="C1031" s="55"/>
      <c r="D1031" s="55"/>
      <c r="E1031" s="56"/>
      <c r="F1031" s="56"/>
      <c r="G1031" s="56"/>
      <c r="H1031" s="57"/>
      <c r="I1031" s="57"/>
      <c r="J1031" s="57"/>
      <c r="K1031" s="57"/>
      <c r="L1031" s="57"/>
      <c r="M1031" s="51"/>
      <c r="N1031" s="51"/>
    </row>
    <row r="1032" spans="2:14" s="54" customFormat="1" x14ac:dyDescent="0.25">
      <c r="B1032" s="55"/>
      <c r="C1032" s="55"/>
      <c r="D1032" s="55"/>
      <c r="E1032" s="56"/>
      <c r="F1032" s="56"/>
      <c r="G1032" s="56"/>
      <c r="H1032" s="57"/>
      <c r="I1032" s="57"/>
      <c r="J1032" s="57"/>
      <c r="K1032" s="57"/>
      <c r="L1032" s="57"/>
      <c r="M1032" s="51"/>
      <c r="N1032" s="51"/>
    </row>
    <row r="1033" spans="2:14" s="54" customFormat="1" x14ac:dyDescent="0.25">
      <c r="B1033" s="55"/>
      <c r="C1033" s="55"/>
      <c r="D1033" s="55"/>
      <c r="E1033" s="56"/>
      <c r="F1033" s="56"/>
      <c r="G1033" s="56"/>
      <c r="H1033" s="57"/>
      <c r="I1033" s="57"/>
      <c r="J1033" s="57"/>
      <c r="K1033" s="57"/>
      <c r="L1033" s="57"/>
      <c r="M1033" s="51"/>
      <c r="N1033" s="51"/>
    </row>
    <row r="1034" spans="2:14" s="54" customFormat="1" x14ac:dyDescent="0.25">
      <c r="B1034" s="55"/>
      <c r="C1034" s="55"/>
      <c r="D1034" s="55"/>
      <c r="E1034" s="56"/>
      <c r="F1034" s="56"/>
      <c r="G1034" s="56"/>
      <c r="H1034" s="57"/>
      <c r="I1034" s="57"/>
      <c r="J1034" s="57"/>
      <c r="K1034" s="57"/>
      <c r="L1034" s="57"/>
      <c r="M1034" s="51"/>
      <c r="N1034" s="51"/>
    </row>
    <row r="1035" spans="2:14" s="54" customFormat="1" x14ac:dyDescent="0.25">
      <c r="B1035" s="55"/>
      <c r="C1035" s="55"/>
      <c r="D1035" s="55"/>
      <c r="E1035" s="56"/>
      <c r="F1035" s="56"/>
      <c r="G1035" s="56"/>
      <c r="H1035" s="57"/>
      <c r="I1035" s="57"/>
      <c r="J1035" s="57"/>
      <c r="K1035" s="57"/>
      <c r="L1035" s="57"/>
      <c r="M1035" s="51"/>
      <c r="N1035" s="51"/>
    </row>
    <row r="1036" spans="2:14" s="54" customFormat="1" x14ac:dyDescent="0.25">
      <c r="B1036" s="55"/>
      <c r="C1036" s="55"/>
      <c r="D1036" s="55"/>
      <c r="E1036" s="56"/>
      <c r="F1036" s="56"/>
      <c r="G1036" s="56"/>
      <c r="H1036" s="57"/>
      <c r="I1036" s="57"/>
      <c r="J1036" s="57"/>
      <c r="K1036" s="57"/>
      <c r="L1036" s="57"/>
      <c r="M1036" s="51"/>
      <c r="N1036" s="51"/>
    </row>
    <row r="1037" spans="2:14" s="54" customFormat="1" x14ac:dyDescent="0.25">
      <c r="B1037" s="55"/>
      <c r="C1037" s="55"/>
      <c r="D1037" s="55"/>
      <c r="E1037" s="56"/>
      <c r="F1037" s="56"/>
      <c r="G1037" s="56"/>
      <c r="H1037" s="57"/>
      <c r="I1037" s="57"/>
      <c r="J1037" s="57"/>
      <c r="K1037" s="57"/>
      <c r="L1037" s="57"/>
      <c r="M1037" s="51"/>
      <c r="N1037" s="51"/>
    </row>
    <row r="1038" spans="2:14" s="54" customFormat="1" x14ac:dyDescent="0.25">
      <c r="B1038" s="55"/>
      <c r="C1038" s="55"/>
      <c r="D1038" s="55"/>
      <c r="E1038" s="56"/>
      <c r="F1038" s="56"/>
      <c r="G1038" s="56"/>
      <c r="H1038" s="57"/>
      <c r="I1038" s="57"/>
      <c r="J1038" s="57"/>
      <c r="K1038" s="57"/>
      <c r="L1038" s="57"/>
      <c r="M1038" s="51"/>
      <c r="N1038" s="51"/>
    </row>
    <row r="1039" spans="2:14" s="54" customFormat="1" x14ac:dyDescent="0.25">
      <c r="B1039" s="55"/>
      <c r="C1039" s="55"/>
      <c r="D1039" s="55"/>
      <c r="E1039" s="56"/>
      <c r="F1039" s="56"/>
      <c r="G1039" s="56"/>
      <c r="H1039" s="57"/>
      <c r="I1039" s="57"/>
      <c r="J1039" s="57"/>
      <c r="K1039" s="57"/>
      <c r="L1039" s="57"/>
      <c r="M1039" s="51"/>
      <c r="N1039" s="51"/>
    </row>
    <row r="1040" spans="2:14" s="54" customFormat="1" x14ac:dyDescent="0.25">
      <c r="B1040" s="55"/>
      <c r="C1040" s="55"/>
      <c r="D1040" s="55"/>
      <c r="E1040" s="56"/>
      <c r="F1040" s="56"/>
      <c r="G1040" s="56"/>
      <c r="H1040" s="57"/>
      <c r="I1040" s="57"/>
      <c r="J1040" s="57"/>
      <c r="K1040" s="57"/>
      <c r="L1040" s="57"/>
      <c r="M1040" s="51"/>
      <c r="N1040" s="51"/>
    </row>
    <row r="1041" spans="2:14" s="54" customFormat="1" x14ac:dyDescent="0.25">
      <c r="B1041" s="55"/>
      <c r="C1041" s="55"/>
      <c r="D1041" s="55"/>
      <c r="E1041" s="56"/>
      <c r="F1041" s="56"/>
      <c r="G1041" s="56"/>
      <c r="H1041" s="57"/>
      <c r="I1041" s="57"/>
      <c r="J1041" s="57"/>
      <c r="K1041" s="57"/>
      <c r="L1041" s="57"/>
      <c r="M1041" s="51"/>
      <c r="N1041" s="51"/>
    </row>
    <row r="1042" spans="2:14" s="54" customFormat="1" x14ac:dyDescent="0.25">
      <c r="B1042" s="55"/>
      <c r="C1042" s="55"/>
      <c r="D1042" s="55"/>
      <c r="E1042" s="56"/>
      <c r="F1042" s="56"/>
      <c r="G1042" s="56"/>
      <c r="H1042" s="57"/>
      <c r="I1042" s="57"/>
      <c r="J1042" s="57"/>
      <c r="K1042" s="57"/>
      <c r="L1042" s="57"/>
      <c r="M1042" s="51"/>
      <c r="N1042" s="51"/>
    </row>
    <row r="1043" spans="2:14" s="54" customFormat="1" x14ac:dyDescent="0.25">
      <c r="B1043" s="55"/>
      <c r="C1043" s="55"/>
      <c r="D1043" s="55"/>
      <c r="E1043" s="56"/>
      <c r="F1043" s="56"/>
      <c r="G1043" s="56"/>
      <c r="H1043" s="57"/>
      <c r="I1043" s="57"/>
      <c r="J1043" s="57"/>
      <c r="K1043" s="57"/>
      <c r="L1043" s="57"/>
      <c r="M1043" s="51"/>
      <c r="N1043" s="51"/>
    </row>
    <row r="1044" spans="2:14" s="54" customFormat="1" x14ac:dyDescent="0.25">
      <c r="B1044" s="55"/>
      <c r="C1044" s="55"/>
      <c r="D1044" s="55"/>
      <c r="E1044" s="56"/>
      <c r="F1044" s="56"/>
      <c r="G1044" s="56"/>
      <c r="H1044" s="57"/>
      <c r="I1044" s="57"/>
      <c r="J1044" s="57"/>
      <c r="K1044" s="57"/>
      <c r="L1044" s="57"/>
      <c r="M1044" s="51"/>
      <c r="N1044" s="51"/>
    </row>
    <row r="1045" spans="2:14" s="54" customFormat="1" x14ac:dyDescent="0.25">
      <c r="B1045" s="55"/>
      <c r="C1045" s="55"/>
      <c r="D1045" s="55"/>
      <c r="E1045" s="56"/>
      <c r="F1045" s="56"/>
      <c r="G1045" s="56"/>
      <c r="H1045" s="57"/>
      <c r="I1045" s="57"/>
      <c r="J1045" s="57"/>
      <c r="K1045" s="57"/>
      <c r="L1045" s="57"/>
      <c r="M1045" s="51"/>
      <c r="N1045" s="51"/>
    </row>
    <row r="1046" spans="2:14" s="54" customFormat="1" x14ac:dyDescent="0.25">
      <c r="B1046" s="55"/>
      <c r="C1046" s="55"/>
      <c r="D1046" s="55"/>
      <c r="E1046" s="56"/>
      <c r="F1046" s="56"/>
      <c r="G1046" s="56"/>
      <c r="H1046" s="57"/>
      <c r="I1046" s="57"/>
      <c r="J1046" s="57"/>
      <c r="K1046" s="57"/>
      <c r="L1046" s="57"/>
      <c r="M1046" s="51"/>
      <c r="N1046" s="51"/>
    </row>
    <row r="1047" spans="2:14" s="54" customFormat="1" x14ac:dyDescent="0.25">
      <c r="B1047" s="55"/>
      <c r="C1047" s="55"/>
      <c r="D1047" s="55"/>
      <c r="E1047" s="56"/>
      <c r="F1047" s="56"/>
      <c r="G1047" s="56"/>
      <c r="H1047" s="57"/>
      <c r="I1047" s="57"/>
      <c r="J1047" s="57"/>
      <c r="K1047" s="57"/>
      <c r="L1047" s="57"/>
      <c r="M1047" s="51"/>
      <c r="N1047" s="51"/>
    </row>
    <row r="1048" spans="2:14" s="54" customFormat="1" x14ac:dyDescent="0.25">
      <c r="B1048" s="55"/>
      <c r="C1048" s="55"/>
      <c r="D1048" s="55"/>
      <c r="E1048" s="56"/>
      <c r="F1048" s="56"/>
      <c r="G1048" s="56"/>
      <c r="H1048" s="57"/>
      <c r="I1048" s="57"/>
      <c r="J1048" s="57"/>
      <c r="K1048" s="57"/>
      <c r="L1048" s="57"/>
      <c r="M1048" s="51"/>
      <c r="N1048" s="51"/>
    </row>
    <row r="1049" spans="2:14" s="54" customFormat="1" x14ac:dyDescent="0.25">
      <c r="B1049" s="55"/>
      <c r="C1049" s="55"/>
      <c r="D1049" s="55"/>
      <c r="E1049" s="56"/>
      <c r="F1049" s="56"/>
      <c r="G1049" s="56"/>
      <c r="H1049" s="57"/>
      <c r="I1049" s="57"/>
      <c r="J1049" s="57"/>
      <c r="K1049" s="57"/>
      <c r="L1049" s="57"/>
      <c r="M1049" s="51"/>
      <c r="N1049" s="51"/>
    </row>
    <row r="1050" spans="2:14" s="54" customFormat="1" x14ac:dyDescent="0.25">
      <c r="B1050" s="55"/>
      <c r="C1050" s="55"/>
      <c r="D1050" s="55"/>
      <c r="E1050" s="56"/>
      <c r="F1050" s="56"/>
      <c r="G1050" s="56"/>
      <c r="H1050" s="57"/>
      <c r="I1050" s="57"/>
      <c r="J1050" s="57"/>
      <c r="K1050" s="57"/>
      <c r="L1050" s="57"/>
      <c r="M1050" s="51"/>
      <c r="N1050" s="51"/>
    </row>
    <row r="1051" spans="2:14" s="54" customFormat="1" x14ac:dyDescent="0.25">
      <c r="B1051" s="55"/>
      <c r="C1051" s="55"/>
      <c r="D1051" s="55"/>
      <c r="E1051" s="56"/>
      <c r="F1051" s="56"/>
      <c r="G1051" s="56"/>
      <c r="H1051" s="57"/>
      <c r="I1051" s="57"/>
      <c r="J1051" s="57"/>
      <c r="K1051" s="57"/>
      <c r="L1051" s="57"/>
      <c r="M1051" s="51"/>
      <c r="N1051" s="51"/>
    </row>
    <row r="1052" spans="2:14" s="54" customFormat="1" x14ac:dyDescent="0.25">
      <c r="B1052" s="55"/>
      <c r="C1052" s="55"/>
      <c r="D1052" s="55"/>
      <c r="E1052" s="56"/>
      <c r="F1052" s="56"/>
      <c r="G1052" s="56"/>
      <c r="H1052" s="57"/>
      <c r="I1052" s="57"/>
      <c r="J1052" s="57"/>
      <c r="K1052" s="57"/>
      <c r="L1052" s="57"/>
      <c r="M1052" s="51"/>
      <c r="N1052" s="51"/>
    </row>
    <row r="1053" spans="2:14" s="54" customFormat="1" x14ac:dyDescent="0.25">
      <c r="B1053" s="55"/>
      <c r="C1053" s="55"/>
      <c r="D1053" s="55"/>
      <c r="E1053" s="56"/>
      <c r="F1053" s="56"/>
      <c r="G1053" s="56"/>
      <c r="H1053" s="57"/>
      <c r="I1053" s="57"/>
      <c r="J1053" s="57"/>
      <c r="K1053" s="57"/>
      <c r="L1053" s="57"/>
      <c r="M1053" s="51"/>
      <c r="N1053" s="51"/>
    </row>
    <row r="1054" spans="2:14" s="54" customFormat="1" x14ac:dyDescent="0.25">
      <c r="B1054" s="55"/>
      <c r="C1054" s="55"/>
      <c r="D1054" s="55"/>
      <c r="E1054" s="56"/>
      <c r="F1054" s="56"/>
      <c r="G1054" s="56"/>
      <c r="H1054" s="57"/>
      <c r="I1054" s="57"/>
      <c r="J1054" s="57"/>
      <c r="K1054" s="57"/>
      <c r="L1054" s="57"/>
      <c r="M1054" s="51"/>
      <c r="N1054" s="51"/>
    </row>
    <row r="1055" spans="2:14" s="54" customFormat="1" x14ac:dyDescent="0.25">
      <c r="B1055" s="55"/>
      <c r="C1055" s="55"/>
      <c r="D1055" s="55"/>
      <c r="E1055" s="56"/>
      <c r="F1055" s="56"/>
      <c r="G1055" s="56"/>
      <c r="H1055" s="57"/>
      <c r="I1055" s="57"/>
      <c r="J1055" s="57"/>
      <c r="K1055" s="57"/>
      <c r="L1055" s="57"/>
      <c r="M1055" s="51"/>
      <c r="N1055" s="51"/>
    </row>
    <row r="1056" spans="2:14" s="54" customFormat="1" x14ac:dyDescent="0.25">
      <c r="B1056" s="55"/>
      <c r="C1056" s="55"/>
      <c r="D1056" s="55"/>
      <c r="E1056" s="56"/>
      <c r="F1056" s="56"/>
      <c r="G1056" s="56"/>
      <c r="H1056" s="57"/>
      <c r="I1056" s="57"/>
      <c r="J1056" s="57"/>
      <c r="K1056" s="57"/>
      <c r="L1056" s="57"/>
      <c r="M1056" s="51"/>
      <c r="N1056" s="51"/>
    </row>
    <row r="1057" spans="2:14" s="54" customFormat="1" x14ac:dyDescent="0.25">
      <c r="B1057" s="55"/>
      <c r="C1057" s="55"/>
      <c r="D1057" s="55"/>
      <c r="E1057" s="56"/>
      <c r="F1057" s="56"/>
      <c r="G1057" s="56"/>
      <c r="H1057" s="57"/>
      <c r="I1057" s="57"/>
      <c r="J1057" s="57"/>
      <c r="K1057" s="57"/>
      <c r="L1057" s="57"/>
      <c r="M1057" s="51"/>
      <c r="N1057" s="51"/>
    </row>
    <row r="1058" spans="2:14" s="54" customFormat="1" x14ac:dyDescent="0.25">
      <c r="B1058" s="55"/>
      <c r="C1058" s="55"/>
      <c r="D1058" s="55"/>
      <c r="E1058" s="56"/>
      <c r="F1058" s="56"/>
      <c r="G1058" s="56"/>
      <c r="H1058" s="57"/>
      <c r="I1058" s="57"/>
      <c r="J1058" s="57"/>
      <c r="K1058" s="57"/>
      <c r="L1058" s="57"/>
      <c r="M1058" s="51"/>
      <c r="N1058" s="51"/>
    </row>
    <row r="1059" spans="2:14" s="54" customFormat="1" x14ac:dyDescent="0.25">
      <c r="B1059" s="55"/>
      <c r="C1059" s="55"/>
      <c r="D1059" s="55"/>
      <c r="E1059" s="56"/>
      <c r="F1059" s="56"/>
      <c r="G1059" s="56"/>
      <c r="H1059" s="57"/>
      <c r="I1059" s="57"/>
      <c r="J1059" s="57"/>
      <c r="K1059" s="57"/>
      <c r="L1059" s="57"/>
      <c r="M1059" s="51"/>
      <c r="N1059" s="51"/>
    </row>
    <row r="1060" spans="2:14" s="54" customFormat="1" x14ac:dyDescent="0.25">
      <c r="B1060" s="55"/>
      <c r="C1060" s="55"/>
      <c r="D1060" s="55"/>
      <c r="E1060" s="56"/>
      <c r="F1060" s="56"/>
      <c r="G1060" s="56"/>
      <c r="H1060" s="57"/>
      <c r="I1060" s="57"/>
      <c r="J1060" s="57"/>
      <c r="K1060" s="57"/>
      <c r="L1060" s="57"/>
      <c r="M1060" s="51"/>
      <c r="N1060" s="51"/>
    </row>
    <row r="1061" spans="2:14" s="54" customFormat="1" x14ac:dyDescent="0.25">
      <c r="B1061" s="55"/>
      <c r="C1061" s="55"/>
      <c r="D1061" s="55"/>
      <c r="E1061" s="56"/>
      <c r="F1061" s="56"/>
      <c r="G1061" s="56"/>
      <c r="H1061" s="57"/>
      <c r="I1061" s="57"/>
      <c r="J1061" s="57"/>
      <c r="K1061" s="57"/>
      <c r="L1061" s="57"/>
      <c r="M1061" s="51"/>
      <c r="N1061" s="51"/>
    </row>
    <row r="1062" spans="2:14" s="54" customFormat="1" x14ac:dyDescent="0.25">
      <c r="B1062" s="55"/>
      <c r="C1062" s="55"/>
      <c r="D1062" s="55"/>
      <c r="E1062" s="56"/>
      <c r="F1062" s="56"/>
      <c r="G1062" s="56"/>
      <c r="H1062" s="57"/>
      <c r="I1062" s="57"/>
      <c r="J1062" s="57"/>
      <c r="K1062" s="57"/>
      <c r="L1062" s="57"/>
      <c r="M1062" s="51"/>
      <c r="N1062" s="51"/>
    </row>
    <row r="1063" spans="2:14" s="54" customFormat="1" x14ac:dyDescent="0.25">
      <c r="B1063" s="55"/>
      <c r="C1063" s="55"/>
      <c r="D1063" s="55"/>
      <c r="E1063" s="56"/>
      <c r="F1063" s="56"/>
      <c r="G1063" s="56"/>
      <c r="H1063" s="57"/>
      <c r="I1063" s="57"/>
      <c r="J1063" s="57"/>
      <c r="K1063" s="57"/>
      <c r="L1063" s="57"/>
      <c r="M1063" s="51"/>
      <c r="N1063" s="51"/>
    </row>
    <row r="1064" spans="2:14" s="54" customFormat="1" x14ac:dyDescent="0.25">
      <c r="B1064" s="55"/>
      <c r="C1064" s="55"/>
      <c r="D1064" s="55"/>
      <c r="E1064" s="56"/>
      <c r="F1064" s="56"/>
      <c r="G1064" s="56"/>
      <c r="H1064" s="57"/>
      <c r="I1064" s="57"/>
      <c r="J1064" s="57"/>
      <c r="K1064" s="57"/>
      <c r="L1064" s="57"/>
      <c r="M1064" s="51"/>
      <c r="N1064" s="51"/>
    </row>
    <row r="1065" spans="2:14" s="54" customFormat="1" x14ac:dyDescent="0.25">
      <c r="B1065" s="55"/>
      <c r="C1065" s="55"/>
      <c r="D1065" s="55"/>
      <c r="E1065" s="56"/>
      <c r="F1065" s="56"/>
      <c r="G1065" s="56"/>
      <c r="H1065" s="57"/>
      <c r="I1065" s="57"/>
      <c r="J1065" s="57"/>
      <c r="K1065" s="57"/>
      <c r="L1065" s="57"/>
      <c r="M1065" s="51"/>
      <c r="N1065" s="51"/>
    </row>
    <row r="1066" spans="2:14" s="54" customFormat="1" x14ac:dyDescent="0.25">
      <c r="B1066" s="55"/>
      <c r="C1066" s="55"/>
      <c r="D1066" s="55"/>
      <c r="E1066" s="56"/>
      <c r="F1066" s="56"/>
      <c r="G1066" s="56"/>
      <c r="H1066" s="57"/>
      <c r="I1066" s="57"/>
      <c r="J1066" s="57"/>
      <c r="K1066" s="57"/>
      <c r="L1066" s="57"/>
      <c r="M1066" s="51"/>
      <c r="N1066" s="51"/>
    </row>
    <row r="1067" spans="2:14" s="54" customFormat="1" x14ac:dyDescent="0.25">
      <c r="B1067" s="55"/>
      <c r="C1067" s="55"/>
      <c r="D1067" s="55"/>
      <c r="E1067" s="56"/>
      <c r="F1067" s="56"/>
      <c r="G1067" s="56"/>
      <c r="H1067" s="57"/>
      <c r="I1067" s="57"/>
      <c r="J1067" s="57"/>
      <c r="K1067" s="57"/>
      <c r="L1067" s="57"/>
      <c r="M1067" s="51"/>
      <c r="N1067" s="51"/>
    </row>
    <row r="1068" spans="2:14" s="54" customFormat="1" x14ac:dyDescent="0.25">
      <c r="B1068" s="55"/>
      <c r="C1068" s="55"/>
      <c r="D1068" s="55"/>
      <c r="E1068" s="56"/>
      <c r="F1068" s="56"/>
      <c r="G1068" s="56"/>
      <c r="H1068" s="57"/>
      <c r="I1068" s="57"/>
      <c r="J1068" s="57"/>
      <c r="K1068" s="57"/>
      <c r="L1068" s="57"/>
      <c r="M1068" s="51"/>
      <c r="N1068" s="51"/>
    </row>
    <row r="1069" spans="2:14" s="54" customFormat="1" x14ac:dyDescent="0.25">
      <c r="B1069" s="55"/>
      <c r="C1069" s="55"/>
      <c r="D1069" s="55"/>
      <c r="E1069" s="56"/>
      <c r="F1069" s="56"/>
      <c r="G1069" s="56"/>
      <c r="H1069" s="57"/>
      <c r="I1069" s="57"/>
      <c r="J1069" s="57"/>
      <c r="K1069" s="57"/>
      <c r="L1069" s="57"/>
      <c r="M1069" s="51"/>
      <c r="N1069" s="51"/>
    </row>
    <row r="1070" spans="2:14" s="54" customFormat="1" x14ac:dyDescent="0.25">
      <c r="B1070" s="55"/>
      <c r="C1070" s="55"/>
      <c r="D1070" s="55"/>
      <c r="E1070" s="56"/>
      <c r="F1070" s="56"/>
      <c r="G1070" s="56"/>
      <c r="H1070" s="57"/>
      <c r="I1070" s="57"/>
      <c r="J1070" s="57"/>
      <c r="K1070" s="57"/>
      <c r="L1070" s="57"/>
      <c r="M1070" s="51"/>
      <c r="N1070" s="51"/>
    </row>
    <row r="1071" spans="2:14" s="54" customFormat="1" x14ac:dyDescent="0.25">
      <c r="B1071" s="55"/>
      <c r="C1071" s="55"/>
      <c r="D1071" s="55"/>
      <c r="E1071" s="56"/>
      <c r="F1071" s="56"/>
      <c r="G1071" s="56"/>
      <c r="H1071" s="57"/>
      <c r="I1071" s="57"/>
      <c r="J1071" s="57"/>
      <c r="K1071" s="57"/>
      <c r="L1071" s="57"/>
      <c r="M1071" s="51"/>
      <c r="N1071" s="51"/>
    </row>
    <row r="1072" spans="2:14" s="54" customFormat="1" x14ac:dyDescent="0.25">
      <c r="B1072" s="55"/>
      <c r="C1072" s="55"/>
      <c r="D1072" s="55"/>
      <c r="E1072" s="56"/>
      <c r="F1072" s="56"/>
      <c r="G1072" s="56"/>
      <c r="H1072" s="57"/>
      <c r="I1072" s="57"/>
      <c r="J1072" s="57"/>
      <c r="K1072" s="57"/>
      <c r="L1072" s="57"/>
      <c r="M1072" s="51"/>
      <c r="N1072" s="51"/>
    </row>
    <row r="1073" spans="2:14" s="54" customFormat="1" x14ac:dyDescent="0.25">
      <c r="B1073" s="55"/>
      <c r="C1073" s="55"/>
      <c r="D1073" s="55"/>
      <c r="E1073" s="56"/>
      <c r="F1073" s="56"/>
      <c r="G1073" s="56"/>
      <c r="H1073" s="57"/>
      <c r="I1073" s="57"/>
      <c r="J1073" s="57"/>
      <c r="K1073" s="57"/>
      <c r="L1073" s="57"/>
      <c r="M1073" s="51"/>
      <c r="N1073" s="51"/>
    </row>
    <row r="1074" spans="2:14" s="54" customFormat="1" x14ac:dyDescent="0.25">
      <c r="B1074" s="55"/>
      <c r="C1074" s="55"/>
      <c r="D1074" s="55"/>
      <c r="E1074" s="56"/>
      <c r="F1074" s="56"/>
      <c r="G1074" s="56"/>
      <c r="H1074" s="57"/>
      <c r="I1074" s="57"/>
      <c r="J1074" s="57"/>
      <c r="K1074" s="57"/>
      <c r="L1074" s="57"/>
      <c r="M1074" s="51"/>
      <c r="N1074" s="51"/>
    </row>
    <row r="1075" spans="2:14" s="54" customFormat="1" x14ac:dyDescent="0.25">
      <c r="B1075" s="55"/>
      <c r="C1075" s="55"/>
      <c r="D1075" s="55"/>
      <c r="E1075" s="56"/>
      <c r="F1075" s="56"/>
      <c r="G1075" s="56"/>
      <c r="H1075" s="57"/>
      <c r="I1075" s="57"/>
      <c r="J1075" s="57"/>
      <c r="K1075" s="57"/>
      <c r="L1075" s="57"/>
      <c r="M1075" s="51"/>
      <c r="N1075" s="51"/>
    </row>
    <row r="1076" spans="2:14" s="54" customFormat="1" x14ac:dyDescent="0.25">
      <c r="B1076" s="55"/>
      <c r="C1076" s="55"/>
      <c r="D1076" s="55"/>
      <c r="E1076" s="56"/>
      <c r="F1076" s="56"/>
      <c r="G1076" s="56"/>
      <c r="H1076" s="57"/>
      <c r="I1076" s="57"/>
      <c r="J1076" s="57"/>
      <c r="K1076" s="57"/>
      <c r="L1076" s="57"/>
      <c r="M1076" s="51"/>
      <c r="N1076" s="51"/>
    </row>
    <row r="1077" spans="2:14" s="54" customFormat="1" x14ac:dyDescent="0.25">
      <c r="B1077" s="55"/>
      <c r="C1077" s="55"/>
      <c r="D1077" s="55"/>
      <c r="E1077" s="56"/>
      <c r="F1077" s="56"/>
      <c r="G1077" s="56"/>
      <c r="H1077" s="57"/>
      <c r="I1077" s="57"/>
      <c r="J1077" s="57"/>
      <c r="K1077" s="57"/>
      <c r="L1077" s="57"/>
      <c r="M1077" s="51"/>
      <c r="N1077" s="51"/>
    </row>
    <row r="1078" spans="2:14" s="54" customFormat="1" x14ac:dyDescent="0.25">
      <c r="B1078" s="55"/>
      <c r="C1078" s="55"/>
      <c r="D1078" s="55"/>
      <c r="E1078" s="56"/>
      <c r="F1078" s="56"/>
      <c r="G1078" s="56"/>
      <c r="H1078" s="57"/>
      <c r="I1078" s="57"/>
      <c r="J1078" s="57"/>
      <c r="K1078" s="57"/>
      <c r="L1078" s="57"/>
      <c r="M1078" s="51"/>
      <c r="N1078" s="51"/>
    </row>
    <row r="1079" spans="2:14" s="54" customFormat="1" x14ac:dyDescent="0.25">
      <c r="B1079" s="55"/>
      <c r="C1079" s="55"/>
      <c r="D1079" s="55"/>
      <c r="E1079" s="56"/>
      <c r="F1079" s="56"/>
      <c r="G1079" s="56"/>
      <c r="H1079" s="57"/>
      <c r="I1079" s="57"/>
      <c r="J1079" s="57"/>
      <c r="K1079" s="57"/>
      <c r="L1079" s="57"/>
      <c r="M1079" s="51"/>
      <c r="N1079" s="51"/>
    </row>
    <row r="1080" spans="2:14" s="54" customFormat="1" x14ac:dyDescent="0.25">
      <c r="B1080" s="55"/>
      <c r="C1080" s="55"/>
      <c r="D1080" s="55"/>
      <c r="E1080" s="56"/>
      <c r="F1080" s="56"/>
      <c r="G1080" s="56"/>
      <c r="H1080" s="57"/>
      <c r="I1080" s="57"/>
      <c r="J1080" s="57"/>
      <c r="K1080" s="57"/>
      <c r="L1080" s="57"/>
      <c r="M1080" s="51"/>
      <c r="N1080" s="51"/>
    </row>
    <row r="1081" spans="2:14" s="54" customFormat="1" x14ac:dyDescent="0.25">
      <c r="B1081" s="55"/>
      <c r="C1081" s="55"/>
      <c r="D1081" s="55"/>
      <c r="E1081" s="56"/>
      <c r="F1081" s="56"/>
      <c r="G1081" s="56"/>
      <c r="H1081" s="57"/>
      <c r="I1081" s="57"/>
      <c r="J1081" s="57"/>
      <c r="K1081" s="57"/>
      <c r="L1081" s="57"/>
      <c r="M1081" s="51"/>
      <c r="N1081" s="51"/>
    </row>
    <row r="1082" spans="2:14" s="54" customFormat="1" x14ac:dyDescent="0.25">
      <c r="B1082" s="55"/>
      <c r="C1082" s="55"/>
      <c r="D1082" s="55"/>
      <c r="E1082" s="56"/>
      <c r="F1082" s="56"/>
      <c r="G1082" s="56"/>
      <c r="H1082" s="57"/>
      <c r="I1082" s="57"/>
      <c r="J1082" s="57"/>
      <c r="K1082" s="57"/>
      <c r="L1082" s="57"/>
      <c r="M1082" s="51"/>
      <c r="N1082" s="51"/>
    </row>
    <row r="1083" spans="2:14" s="54" customFormat="1" x14ac:dyDescent="0.25">
      <c r="B1083" s="55"/>
      <c r="C1083" s="55"/>
      <c r="D1083" s="55"/>
      <c r="E1083" s="56"/>
      <c r="F1083" s="56"/>
      <c r="G1083" s="56"/>
      <c r="H1083" s="57"/>
      <c r="I1083" s="57"/>
      <c r="J1083" s="57"/>
      <c r="K1083" s="57"/>
      <c r="L1083" s="57"/>
      <c r="M1083" s="51"/>
      <c r="N1083" s="51"/>
    </row>
    <row r="1084" spans="2:14" s="54" customFormat="1" x14ac:dyDescent="0.25">
      <c r="B1084" s="55"/>
      <c r="C1084" s="55"/>
      <c r="D1084" s="55"/>
      <c r="E1084" s="56"/>
      <c r="F1084" s="56"/>
      <c r="G1084" s="56"/>
      <c r="H1084" s="57"/>
      <c r="I1084" s="57"/>
      <c r="J1084" s="57"/>
      <c r="K1084" s="57"/>
      <c r="L1084" s="57"/>
      <c r="M1084" s="51"/>
      <c r="N1084" s="51"/>
    </row>
    <row r="1085" spans="2:14" s="54" customFormat="1" x14ac:dyDescent="0.25">
      <c r="B1085" s="55"/>
      <c r="C1085" s="55"/>
      <c r="D1085" s="55"/>
      <c r="E1085" s="56"/>
      <c r="F1085" s="56"/>
      <c r="G1085" s="56"/>
      <c r="H1085" s="57"/>
      <c r="I1085" s="57"/>
      <c r="J1085" s="57"/>
      <c r="K1085" s="57"/>
      <c r="L1085" s="57"/>
      <c r="M1085" s="51"/>
      <c r="N1085" s="51"/>
    </row>
    <row r="1086" spans="2:14" s="54" customFormat="1" x14ac:dyDescent="0.25">
      <c r="B1086" s="55"/>
      <c r="C1086" s="55"/>
      <c r="D1086" s="55"/>
      <c r="E1086" s="56"/>
      <c r="F1086" s="56"/>
      <c r="G1086" s="56"/>
      <c r="H1086" s="57"/>
      <c r="I1086" s="57"/>
      <c r="J1086" s="57"/>
      <c r="K1086" s="57"/>
      <c r="L1086" s="57"/>
      <c r="M1086" s="51"/>
      <c r="N1086" s="51"/>
    </row>
    <row r="1087" spans="2:14" s="54" customFormat="1" x14ac:dyDescent="0.25">
      <c r="B1087" s="55"/>
      <c r="C1087" s="55"/>
      <c r="D1087" s="55"/>
      <c r="E1087" s="56"/>
      <c r="F1087" s="56"/>
      <c r="G1087" s="56"/>
      <c r="H1087" s="57"/>
      <c r="I1087" s="57"/>
      <c r="J1087" s="57"/>
      <c r="K1087" s="57"/>
      <c r="L1087" s="57"/>
      <c r="M1087" s="51"/>
      <c r="N1087" s="51"/>
    </row>
    <row r="1088" spans="2:14" s="54" customFormat="1" x14ac:dyDescent="0.25">
      <c r="B1088" s="55"/>
      <c r="C1088" s="55"/>
      <c r="D1088" s="55"/>
      <c r="E1088" s="56"/>
      <c r="F1088" s="56"/>
      <c r="G1088" s="56"/>
      <c r="H1088" s="57"/>
      <c r="I1088" s="57"/>
      <c r="J1088" s="57"/>
      <c r="K1088" s="57"/>
      <c r="L1088" s="57"/>
      <c r="M1088" s="51"/>
      <c r="N1088" s="51"/>
    </row>
    <row r="1089" spans="2:14" s="54" customFormat="1" x14ac:dyDescent="0.25">
      <c r="B1089" s="55"/>
      <c r="C1089" s="55"/>
      <c r="D1089" s="55"/>
      <c r="E1089" s="56"/>
      <c r="F1089" s="56"/>
      <c r="G1089" s="56"/>
      <c r="H1089" s="57"/>
      <c r="I1089" s="57"/>
      <c r="J1089" s="57"/>
      <c r="K1089" s="57"/>
      <c r="L1089" s="57"/>
      <c r="M1089" s="51"/>
      <c r="N1089" s="51"/>
    </row>
    <row r="1090" spans="2:14" s="54" customFormat="1" x14ac:dyDescent="0.25">
      <c r="B1090" s="55"/>
      <c r="C1090" s="55"/>
      <c r="D1090" s="55"/>
      <c r="E1090" s="56"/>
      <c r="F1090" s="56"/>
      <c r="G1090" s="56"/>
      <c r="H1090" s="57"/>
      <c r="I1090" s="57"/>
      <c r="J1090" s="57"/>
      <c r="K1090" s="57"/>
      <c r="L1090" s="57"/>
      <c r="M1090" s="51"/>
      <c r="N1090" s="51"/>
    </row>
    <row r="1091" spans="2:14" s="54" customFormat="1" x14ac:dyDescent="0.25">
      <c r="B1091" s="55"/>
      <c r="C1091" s="55"/>
      <c r="D1091" s="55"/>
      <c r="E1091" s="56"/>
      <c r="F1091" s="56"/>
      <c r="G1091" s="56"/>
      <c r="H1091" s="57"/>
      <c r="I1091" s="57"/>
      <c r="J1091" s="57"/>
      <c r="K1091" s="57"/>
      <c r="L1091" s="57"/>
      <c r="M1091" s="51"/>
      <c r="N1091" s="51"/>
    </row>
    <row r="1092" spans="2:14" s="54" customFormat="1" x14ac:dyDescent="0.25">
      <c r="B1092" s="55"/>
      <c r="C1092" s="55"/>
      <c r="D1092" s="55"/>
      <c r="E1092" s="56"/>
      <c r="F1092" s="56"/>
      <c r="G1092" s="56"/>
      <c r="H1092" s="57"/>
      <c r="I1092" s="57"/>
      <c r="J1092" s="57"/>
      <c r="K1092" s="57"/>
      <c r="L1092" s="57"/>
      <c r="M1092" s="51"/>
      <c r="N1092" s="51"/>
    </row>
    <row r="1093" spans="2:14" s="54" customFormat="1" x14ac:dyDescent="0.25">
      <c r="B1093" s="55"/>
      <c r="C1093" s="55"/>
      <c r="D1093" s="55"/>
      <c r="E1093" s="56"/>
      <c r="F1093" s="56"/>
      <c r="G1093" s="56"/>
      <c r="H1093" s="57"/>
      <c r="I1093" s="57"/>
      <c r="J1093" s="57"/>
      <c r="K1093" s="57"/>
      <c r="L1093" s="57"/>
      <c r="M1093" s="51"/>
      <c r="N1093" s="51"/>
    </row>
    <row r="1094" spans="2:14" s="54" customFormat="1" x14ac:dyDescent="0.25">
      <c r="B1094" s="55"/>
      <c r="C1094" s="55"/>
      <c r="D1094" s="55"/>
      <c r="E1094" s="56"/>
      <c r="F1094" s="56"/>
      <c r="G1094" s="56"/>
      <c r="H1094" s="57"/>
      <c r="I1094" s="57"/>
      <c r="J1094" s="57"/>
      <c r="K1094" s="57"/>
      <c r="L1094" s="57"/>
      <c r="M1094" s="51"/>
      <c r="N1094" s="51"/>
    </row>
    <row r="1095" spans="2:14" s="54" customFormat="1" x14ac:dyDescent="0.25">
      <c r="B1095" s="55"/>
      <c r="C1095" s="55"/>
      <c r="D1095" s="55"/>
      <c r="E1095" s="56"/>
      <c r="F1095" s="56"/>
      <c r="G1095" s="56"/>
      <c r="H1095" s="57"/>
      <c r="I1095" s="57"/>
      <c r="J1095" s="57"/>
      <c r="K1095" s="57"/>
      <c r="L1095" s="57"/>
      <c r="M1095" s="51"/>
      <c r="N1095" s="51"/>
    </row>
    <row r="1096" spans="2:14" s="54" customFormat="1" x14ac:dyDescent="0.25">
      <c r="B1096" s="55"/>
      <c r="C1096" s="55"/>
      <c r="D1096" s="55"/>
      <c r="E1096" s="56"/>
      <c r="F1096" s="56"/>
      <c r="G1096" s="56"/>
      <c r="H1096" s="57"/>
      <c r="I1096" s="57"/>
      <c r="J1096" s="57"/>
      <c r="K1096" s="57"/>
      <c r="L1096" s="57"/>
      <c r="M1096" s="51"/>
      <c r="N1096" s="51"/>
    </row>
    <row r="1097" spans="2:14" s="54" customFormat="1" x14ac:dyDescent="0.25">
      <c r="B1097" s="55"/>
      <c r="C1097" s="55"/>
      <c r="D1097" s="55"/>
      <c r="E1097" s="56"/>
      <c r="F1097" s="56"/>
      <c r="G1097" s="56"/>
      <c r="H1097" s="57"/>
      <c r="I1097" s="57"/>
      <c r="J1097" s="57"/>
      <c r="K1097" s="57"/>
      <c r="L1097" s="57"/>
      <c r="M1097" s="51"/>
      <c r="N1097" s="51"/>
    </row>
    <row r="1098" spans="2:14" s="54" customFormat="1" x14ac:dyDescent="0.25">
      <c r="B1098" s="55"/>
      <c r="C1098" s="55"/>
      <c r="D1098" s="55"/>
      <c r="E1098" s="56"/>
      <c r="F1098" s="56"/>
      <c r="G1098" s="56"/>
      <c r="H1098" s="57"/>
      <c r="I1098" s="57"/>
      <c r="J1098" s="57"/>
      <c r="K1098" s="57"/>
      <c r="L1098" s="57"/>
      <c r="M1098" s="51"/>
      <c r="N1098" s="51"/>
    </row>
    <row r="1099" spans="2:14" s="54" customFormat="1" x14ac:dyDescent="0.25">
      <c r="B1099" s="55"/>
      <c r="C1099" s="55"/>
      <c r="D1099" s="55"/>
      <c r="E1099" s="56"/>
      <c r="F1099" s="56"/>
      <c r="G1099" s="56"/>
      <c r="H1099" s="57"/>
      <c r="I1099" s="57"/>
      <c r="J1099" s="57"/>
      <c r="K1099" s="57"/>
      <c r="L1099" s="57"/>
      <c r="M1099" s="51"/>
      <c r="N1099" s="51"/>
    </row>
    <row r="1100" spans="2:14" s="54" customFormat="1" x14ac:dyDescent="0.25">
      <c r="B1100" s="55"/>
      <c r="C1100" s="55"/>
      <c r="D1100" s="55"/>
      <c r="E1100" s="56"/>
      <c r="F1100" s="56"/>
      <c r="G1100" s="56"/>
      <c r="H1100" s="57"/>
      <c r="I1100" s="57"/>
      <c r="J1100" s="57"/>
      <c r="K1100" s="57"/>
      <c r="L1100" s="57"/>
      <c r="M1100" s="51"/>
      <c r="N1100" s="51"/>
    </row>
    <row r="1101" spans="2:14" s="54" customFormat="1" x14ac:dyDescent="0.25">
      <c r="B1101" s="55"/>
      <c r="C1101" s="55"/>
      <c r="D1101" s="55"/>
      <c r="E1101" s="56"/>
      <c r="F1101" s="56"/>
      <c r="G1101" s="56"/>
      <c r="H1101" s="57"/>
      <c r="I1101" s="57"/>
      <c r="J1101" s="57"/>
      <c r="K1101" s="57"/>
      <c r="L1101" s="57"/>
      <c r="M1101" s="51"/>
      <c r="N1101" s="51"/>
    </row>
    <row r="1102" spans="2:14" s="54" customFormat="1" x14ac:dyDescent="0.25">
      <c r="B1102" s="55"/>
      <c r="C1102" s="55"/>
      <c r="D1102" s="55"/>
      <c r="E1102" s="56"/>
      <c r="F1102" s="56"/>
      <c r="G1102" s="56"/>
      <c r="H1102" s="57"/>
      <c r="I1102" s="57"/>
      <c r="J1102" s="57"/>
      <c r="K1102" s="57"/>
      <c r="L1102" s="57"/>
      <c r="M1102" s="51"/>
      <c r="N1102" s="51"/>
    </row>
    <row r="1103" spans="2:14" s="54" customFormat="1" x14ac:dyDescent="0.25">
      <c r="B1103" s="55"/>
      <c r="C1103" s="55"/>
      <c r="D1103" s="55"/>
      <c r="E1103" s="56"/>
      <c r="F1103" s="56"/>
      <c r="G1103" s="56"/>
      <c r="H1103" s="57"/>
      <c r="I1103" s="57"/>
      <c r="J1103" s="57"/>
      <c r="K1103" s="57"/>
      <c r="L1103" s="57"/>
      <c r="M1103" s="51"/>
      <c r="N1103" s="51"/>
    </row>
    <row r="1104" spans="2:14" s="54" customFormat="1" x14ac:dyDescent="0.25">
      <c r="B1104" s="55"/>
      <c r="C1104" s="55"/>
      <c r="D1104" s="55"/>
      <c r="E1104" s="56"/>
      <c r="F1104" s="56"/>
      <c r="G1104" s="56"/>
      <c r="H1104" s="57"/>
      <c r="I1104" s="57"/>
      <c r="J1104" s="57"/>
      <c r="K1104" s="57"/>
      <c r="L1104" s="57"/>
      <c r="M1104" s="51"/>
      <c r="N1104" s="51"/>
    </row>
    <row r="1105" spans="2:14" s="54" customFormat="1" x14ac:dyDescent="0.25">
      <c r="B1105" s="55"/>
      <c r="C1105" s="55"/>
      <c r="D1105" s="55"/>
      <c r="E1105" s="56"/>
      <c r="F1105" s="56"/>
      <c r="G1105" s="56"/>
      <c r="H1105" s="57"/>
      <c r="I1105" s="57"/>
      <c r="J1105" s="57"/>
      <c r="K1105" s="57"/>
      <c r="L1105" s="57"/>
      <c r="M1105" s="51"/>
      <c r="N1105" s="51"/>
    </row>
    <row r="1106" spans="2:14" s="54" customFormat="1" x14ac:dyDescent="0.25">
      <c r="B1106" s="55"/>
      <c r="C1106" s="55"/>
      <c r="D1106" s="55"/>
      <c r="E1106" s="56"/>
      <c r="F1106" s="56"/>
      <c r="G1106" s="56"/>
      <c r="H1106" s="57"/>
      <c r="I1106" s="57"/>
      <c r="J1106" s="57"/>
      <c r="K1106" s="57"/>
      <c r="L1106" s="57"/>
      <c r="M1106" s="51"/>
      <c r="N1106" s="51"/>
    </row>
    <row r="1107" spans="2:14" s="54" customFormat="1" x14ac:dyDescent="0.25">
      <c r="B1107" s="55"/>
      <c r="C1107" s="55"/>
      <c r="D1107" s="55"/>
      <c r="E1107" s="56"/>
      <c r="F1107" s="56"/>
      <c r="G1107" s="56"/>
      <c r="H1107" s="57"/>
      <c r="I1107" s="57"/>
      <c r="J1107" s="57"/>
      <c r="K1107" s="57"/>
      <c r="L1107" s="57"/>
      <c r="M1107" s="51"/>
      <c r="N1107" s="51"/>
    </row>
    <row r="1108" spans="2:14" s="54" customFormat="1" x14ac:dyDescent="0.25">
      <c r="B1108" s="55"/>
      <c r="C1108" s="55"/>
      <c r="D1108" s="55"/>
      <c r="E1108" s="56"/>
      <c r="F1108" s="56"/>
      <c r="G1108" s="56"/>
      <c r="H1108" s="57"/>
      <c r="I1108" s="57"/>
      <c r="J1108" s="57"/>
      <c r="K1108" s="57"/>
      <c r="L1108" s="57"/>
      <c r="M1108" s="51"/>
      <c r="N1108" s="51"/>
    </row>
    <row r="1109" spans="2:14" s="54" customFormat="1" x14ac:dyDescent="0.25">
      <c r="B1109" s="55"/>
      <c r="C1109" s="55"/>
      <c r="D1109" s="55"/>
      <c r="E1109" s="56"/>
      <c r="F1109" s="56"/>
      <c r="G1109" s="56"/>
      <c r="H1109" s="57"/>
      <c r="I1109" s="57"/>
      <c r="J1109" s="57"/>
      <c r="K1109" s="57"/>
      <c r="L1109" s="57"/>
      <c r="M1109" s="51"/>
      <c r="N1109" s="51"/>
    </row>
    <row r="1110" spans="2:14" s="54" customFormat="1" x14ac:dyDescent="0.25">
      <c r="B1110" s="55"/>
      <c r="C1110" s="55"/>
      <c r="D1110" s="55"/>
      <c r="E1110" s="56"/>
      <c r="F1110" s="56"/>
      <c r="G1110" s="56"/>
      <c r="H1110" s="57"/>
      <c r="I1110" s="57"/>
      <c r="J1110" s="57"/>
      <c r="K1110" s="57"/>
      <c r="L1110" s="57"/>
      <c r="M1110" s="51"/>
      <c r="N1110" s="51"/>
    </row>
    <row r="1111" spans="2:14" s="54" customFormat="1" x14ac:dyDescent="0.25">
      <c r="B1111" s="55"/>
      <c r="C1111" s="55"/>
      <c r="D1111" s="55"/>
      <c r="E1111" s="56"/>
      <c r="F1111" s="56"/>
      <c r="G1111" s="56"/>
      <c r="H1111" s="57"/>
      <c r="I1111" s="57"/>
      <c r="J1111" s="57"/>
      <c r="K1111" s="57"/>
      <c r="L1111" s="57"/>
      <c r="M1111" s="51"/>
      <c r="N1111" s="51"/>
    </row>
    <row r="1112" spans="2:14" s="54" customFormat="1" x14ac:dyDescent="0.25">
      <c r="B1112" s="55"/>
      <c r="C1112" s="55"/>
      <c r="D1112" s="55"/>
      <c r="E1112" s="56"/>
      <c r="F1112" s="56"/>
      <c r="G1112" s="56"/>
      <c r="H1112" s="57"/>
      <c r="I1112" s="57"/>
      <c r="J1112" s="57"/>
      <c r="K1112" s="57"/>
      <c r="L1112" s="57"/>
      <c r="M1112" s="51"/>
      <c r="N1112" s="51"/>
    </row>
    <row r="1113" spans="2:14" s="54" customFormat="1" x14ac:dyDescent="0.25">
      <c r="B1113" s="55"/>
      <c r="C1113" s="55"/>
      <c r="D1113" s="55"/>
      <c r="E1113" s="56"/>
      <c r="F1113" s="56"/>
      <c r="G1113" s="56"/>
      <c r="H1113" s="57"/>
      <c r="I1113" s="57"/>
      <c r="J1113" s="57"/>
      <c r="K1113" s="57"/>
      <c r="L1113" s="57"/>
      <c r="M1113" s="51"/>
      <c r="N1113" s="51"/>
    </row>
    <row r="1114" spans="2:14" s="54" customFormat="1" x14ac:dyDescent="0.25">
      <c r="B1114" s="55"/>
      <c r="C1114" s="55"/>
      <c r="D1114" s="55"/>
      <c r="E1114" s="56"/>
      <c r="F1114" s="56"/>
      <c r="G1114" s="56"/>
      <c r="H1114" s="57"/>
      <c r="I1114" s="57"/>
      <c r="J1114" s="57"/>
      <c r="K1114" s="57"/>
      <c r="L1114" s="57"/>
      <c r="M1114" s="51"/>
      <c r="N1114" s="51"/>
    </row>
    <row r="1115" spans="2:14" s="54" customFormat="1" x14ac:dyDescent="0.25">
      <c r="B1115" s="55"/>
      <c r="C1115" s="55"/>
      <c r="D1115" s="55"/>
      <c r="E1115" s="56"/>
      <c r="F1115" s="56"/>
      <c r="G1115" s="56"/>
      <c r="H1115" s="57"/>
      <c r="I1115" s="57"/>
      <c r="J1115" s="57"/>
      <c r="K1115" s="57"/>
      <c r="L1115" s="57"/>
      <c r="M1115" s="51"/>
      <c r="N1115" s="51"/>
    </row>
    <row r="1116" spans="2:14" s="54" customFormat="1" x14ac:dyDescent="0.25">
      <c r="B1116" s="55"/>
      <c r="C1116" s="55"/>
      <c r="D1116" s="55"/>
      <c r="E1116" s="56"/>
      <c r="F1116" s="56"/>
      <c r="G1116" s="56"/>
      <c r="H1116" s="57"/>
      <c r="I1116" s="57"/>
      <c r="J1116" s="57"/>
      <c r="K1116" s="57"/>
      <c r="L1116" s="57"/>
      <c r="M1116" s="51"/>
      <c r="N1116" s="51"/>
    </row>
    <row r="1117" spans="2:14" s="54" customFormat="1" x14ac:dyDescent="0.25">
      <c r="B1117" s="55"/>
      <c r="C1117" s="55"/>
      <c r="D1117" s="55"/>
      <c r="E1117" s="56"/>
      <c r="F1117" s="56"/>
      <c r="G1117" s="56"/>
      <c r="H1117" s="57"/>
      <c r="I1117" s="57"/>
      <c r="J1117" s="57"/>
      <c r="K1117" s="57"/>
      <c r="L1117" s="57"/>
      <c r="M1117" s="51"/>
      <c r="N1117" s="51"/>
    </row>
    <row r="1118" spans="2:14" s="54" customFormat="1" x14ac:dyDescent="0.25">
      <c r="B1118" s="55"/>
      <c r="C1118" s="55"/>
      <c r="D1118" s="55"/>
      <c r="E1118" s="56"/>
      <c r="F1118" s="56"/>
      <c r="G1118" s="56"/>
      <c r="H1118" s="57"/>
      <c r="I1118" s="57"/>
      <c r="J1118" s="57"/>
      <c r="K1118" s="57"/>
      <c r="L1118" s="57"/>
      <c r="M1118" s="51"/>
      <c r="N1118" s="51"/>
    </row>
    <row r="1119" spans="2:14" s="54" customFormat="1" x14ac:dyDescent="0.25">
      <c r="B1119" s="55"/>
      <c r="C1119" s="55"/>
      <c r="D1119" s="55"/>
      <c r="E1119" s="56"/>
      <c r="F1119" s="56"/>
      <c r="G1119" s="56"/>
      <c r="H1119" s="57"/>
      <c r="I1119" s="57"/>
      <c r="J1119" s="57"/>
      <c r="K1119" s="57"/>
      <c r="L1119" s="57"/>
      <c r="M1119" s="51"/>
      <c r="N1119" s="51"/>
    </row>
    <row r="1120" spans="2:14" s="54" customFormat="1" x14ac:dyDescent="0.25">
      <c r="B1120" s="55"/>
      <c r="C1120" s="55"/>
      <c r="D1120" s="55"/>
      <c r="E1120" s="56"/>
      <c r="F1120" s="56"/>
      <c r="G1120" s="56"/>
      <c r="H1120" s="57"/>
      <c r="I1120" s="57"/>
      <c r="J1120" s="57"/>
      <c r="K1120" s="57"/>
      <c r="L1120" s="57"/>
      <c r="M1120" s="51"/>
      <c r="N1120" s="51"/>
    </row>
    <row r="1121" spans="2:14" s="54" customFormat="1" x14ac:dyDescent="0.25">
      <c r="B1121" s="55"/>
      <c r="C1121" s="55"/>
      <c r="D1121" s="55"/>
      <c r="E1121" s="56"/>
      <c r="F1121" s="56"/>
      <c r="G1121" s="56"/>
      <c r="H1121" s="57"/>
      <c r="I1121" s="57"/>
      <c r="J1121" s="57"/>
      <c r="K1121" s="57"/>
      <c r="L1121" s="57"/>
      <c r="M1121" s="51"/>
      <c r="N1121" s="51"/>
    </row>
    <row r="1122" spans="2:14" s="54" customFormat="1" x14ac:dyDescent="0.25">
      <c r="B1122" s="55"/>
      <c r="C1122" s="55"/>
      <c r="D1122" s="55"/>
      <c r="E1122" s="56"/>
      <c r="F1122" s="56"/>
      <c r="G1122" s="56"/>
      <c r="H1122" s="57"/>
      <c r="I1122" s="57"/>
      <c r="J1122" s="57"/>
      <c r="K1122" s="57"/>
      <c r="L1122" s="57"/>
      <c r="M1122" s="51"/>
      <c r="N1122" s="51"/>
    </row>
    <row r="1123" spans="2:14" s="54" customFormat="1" x14ac:dyDescent="0.25">
      <c r="B1123" s="55"/>
      <c r="C1123" s="55"/>
      <c r="D1123" s="55"/>
      <c r="E1123" s="56"/>
      <c r="F1123" s="56"/>
      <c r="G1123" s="56"/>
      <c r="H1123" s="57"/>
      <c r="I1123" s="57"/>
      <c r="J1123" s="57"/>
      <c r="K1123" s="57"/>
      <c r="L1123" s="57"/>
      <c r="M1123" s="51"/>
      <c r="N1123" s="51"/>
    </row>
    <row r="1124" spans="2:14" s="54" customFormat="1" x14ac:dyDescent="0.25">
      <c r="B1124" s="55"/>
      <c r="C1124" s="55"/>
      <c r="D1124" s="55"/>
      <c r="E1124" s="56"/>
      <c r="F1124" s="56"/>
      <c r="G1124" s="56"/>
      <c r="H1124" s="57"/>
      <c r="I1124" s="57"/>
      <c r="J1124" s="57"/>
      <c r="K1124" s="57"/>
      <c r="L1124" s="57"/>
      <c r="M1124" s="51"/>
      <c r="N1124" s="51"/>
    </row>
    <row r="1125" spans="2:14" s="54" customFormat="1" x14ac:dyDescent="0.25">
      <c r="B1125" s="55"/>
      <c r="C1125" s="55"/>
      <c r="D1125" s="55"/>
      <c r="E1125" s="56"/>
      <c r="F1125" s="56"/>
      <c r="G1125" s="56"/>
      <c r="H1125" s="57"/>
      <c r="I1125" s="57"/>
      <c r="J1125" s="57"/>
      <c r="K1125" s="57"/>
      <c r="L1125" s="57"/>
      <c r="M1125" s="51"/>
      <c r="N1125" s="51"/>
    </row>
    <row r="1126" spans="2:14" s="54" customFormat="1" x14ac:dyDescent="0.25">
      <c r="B1126" s="55"/>
      <c r="C1126" s="55"/>
      <c r="D1126" s="55"/>
      <c r="E1126" s="56"/>
      <c r="F1126" s="56"/>
      <c r="G1126" s="56"/>
      <c r="H1126" s="57"/>
      <c r="I1126" s="57"/>
      <c r="J1126" s="57"/>
      <c r="K1126" s="57"/>
      <c r="L1126" s="57"/>
      <c r="M1126" s="51"/>
      <c r="N1126" s="51"/>
    </row>
    <row r="1127" spans="2:14" s="54" customFormat="1" x14ac:dyDescent="0.25">
      <c r="B1127" s="55"/>
      <c r="C1127" s="55"/>
      <c r="D1127" s="55"/>
      <c r="E1127" s="56"/>
      <c r="F1127" s="56"/>
      <c r="G1127" s="56"/>
      <c r="H1127" s="57"/>
      <c r="I1127" s="57"/>
      <c r="J1127" s="57"/>
      <c r="K1127" s="57"/>
      <c r="L1127" s="57"/>
      <c r="M1127" s="51"/>
      <c r="N1127" s="51"/>
    </row>
    <row r="1128" spans="2:14" s="54" customFormat="1" x14ac:dyDescent="0.25">
      <c r="B1128" s="55"/>
      <c r="C1128" s="55"/>
      <c r="D1128" s="55"/>
      <c r="E1128" s="56"/>
      <c r="F1128" s="56"/>
      <c r="G1128" s="56"/>
      <c r="H1128" s="57"/>
      <c r="I1128" s="57"/>
      <c r="J1128" s="57"/>
      <c r="K1128" s="57"/>
      <c r="L1128" s="57"/>
      <c r="M1128" s="51"/>
      <c r="N1128" s="51"/>
    </row>
    <row r="1129" spans="2:14" s="54" customFormat="1" x14ac:dyDescent="0.25">
      <c r="B1129" s="55"/>
      <c r="C1129" s="55"/>
      <c r="D1129" s="55"/>
      <c r="E1129" s="56"/>
      <c r="F1129" s="56"/>
      <c r="G1129" s="56"/>
      <c r="H1129" s="57"/>
      <c r="I1129" s="57"/>
      <c r="J1129" s="57"/>
      <c r="K1129" s="57"/>
      <c r="L1129" s="57"/>
      <c r="M1129" s="51"/>
      <c r="N1129" s="51"/>
    </row>
    <row r="1130" spans="2:14" s="54" customFormat="1" x14ac:dyDescent="0.25">
      <c r="B1130" s="55"/>
      <c r="C1130" s="55"/>
      <c r="D1130" s="55"/>
      <c r="E1130" s="56"/>
      <c r="F1130" s="56"/>
      <c r="G1130" s="56"/>
      <c r="H1130" s="57"/>
      <c r="I1130" s="57"/>
      <c r="J1130" s="57"/>
      <c r="K1130" s="57"/>
      <c r="L1130" s="57"/>
      <c r="M1130" s="51"/>
      <c r="N1130" s="51"/>
    </row>
    <row r="1131" spans="2:14" s="54" customFormat="1" x14ac:dyDescent="0.25">
      <c r="B1131" s="55"/>
      <c r="C1131" s="55"/>
      <c r="D1131" s="55"/>
      <c r="E1131" s="56"/>
      <c r="F1131" s="56"/>
      <c r="G1131" s="56"/>
      <c r="H1131" s="57"/>
      <c r="I1131" s="57"/>
      <c r="J1131" s="57"/>
      <c r="K1131" s="57"/>
      <c r="L1131" s="57"/>
      <c r="M1131" s="51"/>
      <c r="N1131" s="51"/>
    </row>
    <row r="1132" spans="2:14" s="54" customFormat="1" x14ac:dyDescent="0.25">
      <c r="B1132" s="55"/>
      <c r="C1132" s="55"/>
      <c r="D1132" s="55"/>
      <c r="E1132" s="56"/>
      <c r="F1132" s="56"/>
      <c r="G1132" s="56"/>
      <c r="H1132" s="57"/>
      <c r="I1132" s="57"/>
      <c r="J1132" s="57"/>
      <c r="K1132" s="57"/>
      <c r="L1132" s="57"/>
      <c r="M1132" s="51"/>
      <c r="N1132" s="51"/>
    </row>
    <row r="1133" spans="2:14" s="54" customFormat="1" x14ac:dyDescent="0.25">
      <c r="B1133" s="55"/>
      <c r="C1133" s="55"/>
      <c r="D1133" s="55"/>
      <c r="E1133" s="56"/>
      <c r="F1133" s="56"/>
      <c r="G1133" s="56"/>
      <c r="H1133" s="57"/>
      <c r="I1133" s="57"/>
      <c r="J1133" s="57"/>
      <c r="K1133" s="57"/>
      <c r="L1133" s="57"/>
      <c r="M1133" s="51"/>
      <c r="N1133" s="51"/>
    </row>
    <row r="1134" spans="2:14" s="54" customFormat="1" x14ac:dyDescent="0.25">
      <c r="B1134" s="55"/>
      <c r="C1134" s="55"/>
      <c r="D1134" s="55"/>
      <c r="E1134" s="56"/>
      <c r="F1134" s="56"/>
      <c r="G1134" s="56"/>
      <c r="H1134" s="57"/>
      <c r="I1134" s="57"/>
      <c r="J1134" s="57"/>
      <c r="K1134" s="57"/>
      <c r="L1134" s="57"/>
      <c r="M1134" s="51"/>
      <c r="N1134" s="51"/>
    </row>
    <row r="1135" spans="2:14" s="54" customFormat="1" x14ac:dyDescent="0.25">
      <c r="B1135" s="55"/>
      <c r="C1135" s="55"/>
      <c r="D1135" s="55"/>
      <c r="E1135" s="56"/>
      <c r="F1135" s="56"/>
      <c r="G1135" s="56"/>
      <c r="H1135" s="57"/>
      <c r="I1135" s="57"/>
      <c r="J1135" s="57"/>
      <c r="K1135" s="57"/>
      <c r="L1135" s="57"/>
      <c r="M1135" s="51"/>
      <c r="N1135" s="51"/>
    </row>
    <row r="1136" spans="2:14" s="54" customFormat="1" x14ac:dyDescent="0.25">
      <c r="B1136" s="55"/>
      <c r="C1136" s="55"/>
      <c r="D1136" s="55"/>
      <c r="E1136" s="56"/>
      <c r="F1136" s="56"/>
      <c r="G1136" s="56"/>
      <c r="H1136" s="57"/>
      <c r="I1136" s="57"/>
      <c r="J1136" s="57"/>
      <c r="K1136" s="57"/>
      <c r="L1136" s="57"/>
      <c r="M1136" s="51"/>
      <c r="N1136" s="51"/>
    </row>
    <row r="1137" spans="2:14" s="54" customFormat="1" x14ac:dyDescent="0.25">
      <c r="B1137" s="55"/>
      <c r="C1137" s="55"/>
      <c r="D1137" s="55"/>
      <c r="E1137" s="56"/>
      <c r="F1137" s="56"/>
      <c r="G1137" s="56"/>
      <c r="H1137" s="57"/>
      <c r="I1137" s="57"/>
      <c r="J1137" s="57"/>
      <c r="K1137" s="57"/>
      <c r="L1137" s="57"/>
      <c r="M1137" s="51"/>
      <c r="N1137" s="51"/>
    </row>
    <row r="1138" spans="2:14" s="54" customFormat="1" x14ac:dyDescent="0.25">
      <c r="B1138" s="55"/>
      <c r="C1138" s="55"/>
      <c r="D1138" s="55"/>
      <c r="E1138" s="56"/>
      <c r="F1138" s="56"/>
      <c r="G1138" s="56"/>
      <c r="H1138" s="57"/>
      <c r="I1138" s="57"/>
      <c r="J1138" s="57"/>
      <c r="K1138" s="57"/>
      <c r="L1138" s="57"/>
      <c r="M1138" s="51"/>
      <c r="N1138" s="51"/>
    </row>
    <row r="1139" spans="2:14" s="54" customFormat="1" x14ac:dyDescent="0.25">
      <c r="B1139" s="55"/>
      <c r="C1139" s="55"/>
      <c r="D1139" s="55"/>
      <c r="E1139" s="56"/>
      <c r="F1139" s="56"/>
      <c r="G1139" s="56"/>
      <c r="H1139" s="57"/>
      <c r="I1139" s="57"/>
      <c r="J1139" s="57"/>
      <c r="K1139" s="57"/>
      <c r="L1139" s="57"/>
      <c r="M1139" s="51"/>
      <c r="N1139" s="51"/>
    </row>
    <row r="1140" spans="2:14" s="54" customFormat="1" x14ac:dyDescent="0.25">
      <c r="B1140" s="55"/>
      <c r="C1140" s="55"/>
      <c r="D1140" s="55"/>
      <c r="E1140" s="56"/>
      <c r="F1140" s="56"/>
      <c r="G1140" s="56"/>
      <c r="H1140" s="57"/>
      <c r="I1140" s="57"/>
      <c r="J1140" s="57"/>
      <c r="K1140" s="57"/>
      <c r="L1140" s="57"/>
      <c r="M1140" s="51"/>
      <c r="N1140" s="51"/>
    </row>
    <row r="1141" spans="2:14" s="54" customFormat="1" x14ac:dyDescent="0.25">
      <c r="B1141" s="55"/>
      <c r="C1141" s="55"/>
      <c r="D1141" s="55"/>
      <c r="E1141" s="56"/>
      <c r="F1141" s="56"/>
      <c r="G1141" s="56"/>
      <c r="H1141" s="57"/>
      <c r="I1141" s="57"/>
      <c r="J1141" s="57"/>
      <c r="K1141" s="57"/>
      <c r="L1141" s="57"/>
      <c r="M1141" s="51"/>
      <c r="N1141" s="51"/>
    </row>
    <row r="1142" spans="2:14" s="54" customFormat="1" x14ac:dyDescent="0.25">
      <c r="B1142" s="55"/>
      <c r="C1142" s="55"/>
      <c r="D1142" s="55"/>
      <c r="E1142" s="56"/>
      <c r="F1142" s="56"/>
      <c r="G1142" s="56"/>
      <c r="H1142" s="57"/>
      <c r="I1142" s="57"/>
      <c r="J1142" s="57"/>
      <c r="K1142" s="57"/>
      <c r="L1142" s="57"/>
      <c r="M1142" s="51"/>
      <c r="N1142" s="51"/>
    </row>
    <row r="1143" spans="2:14" s="54" customFormat="1" x14ac:dyDescent="0.25">
      <c r="B1143" s="55"/>
      <c r="C1143" s="55"/>
      <c r="D1143" s="55"/>
      <c r="E1143" s="56"/>
      <c r="F1143" s="56"/>
      <c r="G1143" s="56"/>
      <c r="H1143" s="57"/>
      <c r="I1143" s="57"/>
      <c r="J1143" s="57"/>
      <c r="K1143" s="57"/>
      <c r="L1143" s="57"/>
      <c r="M1143" s="51"/>
      <c r="N1143" s="51"/>
    </row>
    <row r="1144" spans="2:14" s="54" customFormat="1" x14ac:dyDescent="0.25">
      <c r="B1144" s="55"/>
      <c r="C1144" s="55"/>
      <c r="D1144" s="55"/>
      <c r="E1144" s="56"/>
      <c r="F1144" s="56"/>
      <c r="G1144" s="56"/>
      <c r="H1144" s="57"/>
      <c r="I1144" s="57"/>
      <c r="J1144" s="57"/>
      <c r="K1144" s="57"/>
      <c r="L1144" s="57"/>
      <c r="M1144" s="51"/>
      <c r="N1144" s="51"/>
    </row>
    <row r="1145" spans="2:14" s="54" customFormat="1" x14ac:dyDescent="0.25">
      <c r="B1145" s="55"/>
      <c r="C1145" s="55"/>
      <c r="D1145" s="55"/>
      <c r="E1145" s="56"/>
      <c r="F1145" s="56"/>
      <c r="G1145" s="56"/>
      <c r="H1145" s="57"/>
      <c r="I1145" s="57"/>
      <c r="J1145" s="57"/>
      <c r="K1145" s="57"/>
      <c r="L1145" s="57"/>
      <c r="M1145" s="51"/>
      <c r="N1145" s="51"/>
    </row>
    <row r="1146" spans="2:14" s="54" customFormat="1" x14ac:dyDescent="0.25">
      <c r="B1146" s="55"/>
      <c r="C1146" s="55"/>
      <c r="D1146" s="55"/>
      <c r="E1146" s="56"/>
      <c r="F1146" s="56"/>
      <c r="G1146" s="56"/>
      <c r="H1146" s="57"/>
      <c r="I1146" s="57"/>
      <c r="J1146" s="57"/>
      <c r="K1146" s="57"/>
      <c r="L1146" s="57"/>
      <c r="M1146" s="51"/>
      <c r="N1146" s="51"/>
    </row>
    <row r="1147" spans="2:14" s="54" customFormat="1" x14ac:dyDescent="0.25">
      <c r="B1147" s="55"/>
      <c r="C1147" s="55"/>
      <c r="D1147" s="55"/>
      <c r="E1147" s="56"/>
      <c r="F1147" s="56"/>
      <c r="G1147" s="56"/>
      <c r="H1147" s="57"/>
      <c r="I1147" s="57"/>
      <c r="J1147" s="57"/>
      <c r="K1147" s="57"/>
      <c r="L1147" s="57"/>
      <c r="M1147" s="51"/>
      <c r="N1147" s="51"/>
    </row>
    <row r="1148" spans="2:14" s="54" customFormat="1" x14ac:dyDescent="0.25">
      <c r="B1148" s="55"/>
      <c r="C1148" s="55"/>
      <c r="D1148" s="55"/>
      <c r="E1148" s="56"/>
      <c r="F1148" s="56"/>
      <c r="G1148" s="56"/>
      <c r="H1148" s="57"/>
      <c r="I1148" s="57"/>
      <c r="J1148" s="57"/>
      <c r="K1148" s="57"/>
      <c r="L1148" s="57"/>
      <c r="M1148" s="51"/>
      <c r="N1148" s="51"/>
    </row>
    <row r="1149" spans="2:14" s="54" customFormat="1" x14ac:dyDescent="0.25">
      <c r="B1149" s="55"/>
      <c r="C1149" s="55"/>
      <c r="D1149" s="55"/>
      <c r="E1149" s="56"/>
      <c r="F1149" s="56"/>
      <c r="G1149" s="56"/>
      <c r="H1149" s="57"/>
      <c r="I1149" s="57"/>
      <c r="J1149" s="57"/>
      <c r="K1149" s="57"/>
      <c r="L1149" s="57"/>
      <c r="M1149" s="51"/>
      <c r="N1149" s="51"/>
    </row>
    <row r="1150" spans="2:14" s="54" customFormat="1" x14ac:dyDescent="0.25">
      <c r="B1150" s="55"/>
      <c r="C1150" s="55"/>
      <c r="D1150" s="55"/>
      <c r="E1150" s="56"/>
      <c r="F1150" s="56"/>
      <c r="G1150" s="56"/>
      <c r="H1150" s="57"/>
      <c r="I1150" s="57"/>
      <c r="J1150" s="57"/>
      <c r="K1150" s="57"/>
      <c r="L1150" s="57"/>
      <c r="M1150" s="51"/>
      <c r="N1150" s="51"/>
    </row>
    <row r="1151" spans="2:14" s="54" customFormat="1" x14ac:dyDescent="0.25">
      <c r="B1151" s="55"/>
      <c r="C1151" s="55"/>
      <c r="D1151" s="55"/>
      <c r="E1151" s="56"/>
      <c r="F1151" s="56"/>
      <c r="G1151" s="56"/>
      <c r="H1151" s="57"/>
      <c r="I1151" s="57"/>
      <c r="J1151" s="57"/>
      <c r="K1151" s="57"/>
      <c r="L1151" s="57"/>
      <c r="M1151" s="51"/>
      <c r="N1151" s="51"/>
    </row>
    <row r="1152" spans="2:14" s="54" customFormat="1" x14ac:dyDescent="0.25">
      <c r="B1152" s="55"/>
      <c r="C1152" s="55"/>
      <c r="D1152" s="55"/>
      <c r="E1152" s="56"/>
      <c r="F1152" s="56"/>
      <c r="G1152" s="56"/>
      <c r="H1152" s="57"/>
      <c r="I1152" s="57"/>
      <c r="J1152" s="57"/>
      <c r="K1152" s="57"/>
      <c r="L1152" s="57"/>
      <c r="M1152" s="51"/>
      <c r="N1152" s="51"/>
    </row>
    <row r="1153" spans="2:14" s="54" customFormat="1" x14ac:dyDescent="0.25">
      <c r="B1153" s="55"/>
      <c r="C1153" s="55"/>
      <c r="D1153" s="55"/>
      <c r="E1153" s="56"/>
      <c r="F1153" s="56"/>
      <c r="G1153" s="56"/>
      <c r="H1153" s="57"/>
      <c r="I1153" s="57"/>
      <c r="J1153" s="57"/>
      <c r="K1153" s="57"/>
      <c r="L1153" s="57"/>
      <c r="M1153" s="51"/>
      <c r="N1153" s="51"/>
    </row>
    <row r="1154" spans="2:14" s="54" customFormat="1" x14ac:dyDescent="0.25">
      <c r="B1154" s="55"/>
      <c r="C1154" s="55"/>
      <c r="D1154" s="55"/>
      <c r="E1154" s="56"/>
      <c r="F1154" s="56"/>
      <c r="G1154" s="56"/>
      <c r="H1154" s="57"/>
      <c r="I1154" s="57"/>
      <c r="J1154" s="57"/>
      <c r="K1154" s="57"/>
      <c r="L1154" s="57"/>
      <c r="M1154" s="51"/>
      <c r="N1154" s="51"/>
    </row>
    <row r="1155" spans="2:14" s="54" customFormat="1" x14ac:dyDescent="0.25">
      <c r="B1155" s="55"/>
      <c r="C1155" s="55"/>
      <c r="D1155" s="55"/>
      <c r="E1155" s="56"/>
      <c r="F1155" s="56"/>
      <c r="G1155" s="56"/>
      <c r="H1155" s="57"/>
      <c r="I1155" s="57"/>
      <c r="J1155" s="57"/>
      <c r="K1155" s="57"/>
      <c r="L1155" s="57"/>
      <c r="M1155" s="51"/>
      <c r="N1155" s="51"/>
    </row>
    <row r="1156" spans="2:14" s="54" customFormat="1" x14ac:dyDescent="0.25">
      <c r="B1156" s="55"/>
      <c r="C1156" s="55"/>
      <c r="D1156" s="55"/>
      <c r="E1156" s="56"/>
      <c r="F1156" s="56"/>
      <c r="G1156" s="56"/>
      <c r="H1156" s="57"/>
      <c r="I1156" s="57"/>
      <c r="J1156" s="57"/>
      <c r="K1156" s="57"/>
      <c r="L1156" s="57"/>
      <c r="M1156" s="51"/>
      <c r="N1156" s="51"/>
    </row>
    <row r="1157" spans="2:14" s="54" customFormat="1" x14ac:dyDescent="0.25">
      <c r="B1157" s="55"/>
      <c r="C1157" s="55"/>
      <c r="D1157" s="55"/>
      <c r="E1157" s="56"/>
      <c r="F1157" s="56"/>
      <c r="G1157" s="56"/>
      <c r="H1157" s="57"/>
      <c r="I1157" s="57"/>
      <c r="J1157" s="57"/>
      <c r="K1157" s="57"/>
      <c r="L1157" s="57"/>
      <c r="M1157" s="51"/>
      <c r="N1157" s="51"/>
    </row>
    <row r="1158" spans="2:14" s="54" customFormat="1" x14ac:dyDescent="0.25">
      <c r="B1158" s="55"/>
      <c r="C1158" s="55"/>
      <c r="D1158" s="55"/>
      <c r="E1158" s="56"/>
      <c r="F1158" s="56"/>
      <c r="G1158" s="56"/>
      <c r="H1158" s="57"/>
      <c r="I1158" s="57"/>
      <c r="J1158" s="57"/>
      <c r="K1158" s="57"/>
      <c r="L1158" s="57"/>
      <c r="M1158" s="51"/>
      <c r="N1158" s="51"/>
    </row>
    <row r="1159" spans="2:14" s="54" customFormat="1" x14ac:dyDescent="0.25">
      <c r="B1159" s="55"/>
      <c r="C1159" s="55"/>
      <c r="D1159" s="55"/>
      <c r="E1159" s="56"/>
      <c r="F1159" s="56"/>
      <c r="G1159" s="56"/>
      <c r="H1159" s="57"/>
      <c r="I1159" s="57"/>
      <c r="J1159" s="57"/>
      <c r="K1159" s="57"/>
      <c r="L1159" s="57"/>
      <c r="M1159" s="51"/>
      <c r="N1159" s="51"/>
    </row>
    <row r="1160" spans="2:14" s="54" customFormat="1" x14ac:dyDescent="0.25">
      <c r="B1160" s="55"/>
      <c r="C1160" s="55"/>
      <c r="D1160" s="55"/>
      <c r="E1160" s="56"/>
      <c r="F1160" s="56"/>
      <c r="G1160" s="56"/>
      <c r="H1160" s="57"/>
      <c r="I1160" s="57"/>
      <c r="J1160" s="57"/>
      <c r="K1160" s="57"/>
      <c r="L1160" s="57"/>
      <c r="M1160" s="51"/>
      <c r="N1160" s="51"/>
    </row>
    <row r="1161" spans="2:14" s="54" customFormat="1" x14ac:dyDescent="0.25">
      <c r="B1161" s="55"/>
      <c r="C1161" s="55"/>
      <c r="D1161" s="55"/>
      <c r="E1161" s="56"/>
      <c r="F1161" s="56"/>
      <c r="G1161" s="56"/>
      <c r="H1161" s="57"/>
      <c r="I1161" s="57"/>
      <c r="J1161" s="57"/>
      <c r="K1161" s="57"/>
      <c r="L1161" s="57"/>
      <c r="M1161" s="51"/>
      <c r="N1161" s="51"/>
    </row>
    <row r="1162" spans="2:14" s="54" customFormat="1" x14ac:dyDescent="0.25">
      <c r="B1162" s="55"/>
      <c r="C1162" s="55"/>
      <c r="D1162" s="55"/>
      <c r="E1162" s="56"/>
      <c r="F1162" s="56"/>
      <c r="G1162" s="56"/>
      <c r="H1162" s="57"/>
      <c r="I1162" s="57"/>
      <c r="J1162" s="57"/>
      <c r="K1162" s="57"/>
      <c r="L1162" s="57"/>
      <c r="M1162" s="51"/>
      <c r="N1162" s="51"/>
    </row>
    <row r="1163" spans="2:14" s="54" customFormat="1" x14ac:dyDescent="0.25">
      <c r="B1163" s="55"/>
      <c r="C1163" s="55"/>
      <c r="D1163" s="55"/>
      <c r="E1163" s="56"/>
      <c r="F1163" s="56"/>
      <c r="G1163" s="56"/>
      <c r="H1163" s="57"/>
      <c r="I1163" s="57"/>
      <c r="J1163" s="57"/>
      <c r="K1163" s="57"/>
      <c r="L1163" s="57"/>
      <c r="M1163" s="51"/>
      <c r="N1163" s="51"/>
    </row>
    <row r="1164" spans="2:14" s="54" customFormat="1" x14ac:dyDescent="0.25">
      <c r="B1164" s="55"/>
      <c r="C1164" s="55"/>
      <c r="D1164" s="55"/>
      <c r="E1164" s="56"/>
      <c r="F1164" s="56"/>
      <c r="G1164" s="56"/>
      <c r="H1164" s="57"/>
      <c r="I1164" s="57"/>
      <c r="J1164" s="57"/>
      <c r="K1164" s="57"/>
      <c r="L1164" s="57"/>
      <c r="M1164" s="51"/>
      <c r="N1164" s="51"/>
    </row>
    <row r="1165" spans="2:14" s="54" customFormat="1" x14ac:dyDescent="0.25">
      <c r="B1165" s="55"/>
      <c r="C1165" s="55"/>
      <c r="D1165" s="55"/>
      <c r="E1165" s="56"/>
      <c r="F1165" s="56"/>
      <c r="G1165" s="56"/>
      <c r="H1165" s="57"/>
      <c r="I1165" s="57"/>
      <c r="J1165" s="57"/>
      <c r="K1165" s="57"/>
      <c r="L1165" s="57"/>
      <c r="M1165" s="51"/>
      <c r="N1165" s="51"/>
    </row>
    <row r="1166" spans="2:14" s="54" customFormat="1" x14ac:dyDescent="0.25">
      <c r="B1166" s="55"/>
      <c r="C1166" s="55"/>
      <c r="D1166" s="55"/>
      <c r="E1166" s="56"/>
      <c r="F1166" s="56"/>
      <c r="G1166" s="56"/>
      <c r="H1166" s="57"/>
      <c r="I1166" s="57"/>
      <c r="J1166" s="57"/>
      <c r="K1166" s="57"/>
      <c r="L1166" s="57"/>
      <c r="M1166" s="51"/>
      <c r="N1166" s="51"/>
    </row>
    <row r="1167" spans="2:14" s="54" customFormat="1" x14ac:dyDescent="0.25">
      <c r="B1167" s="55"/>
      <c r="C1167" s="55"/>
      <c r="D1167" s="55"/>
      <c r="E1167" s="56"/>
      <c r="F1167" s="56"/>
      <c r="G1167" s="56"/>
      <c r="H1167" s="57"/>
      <c r="I1167" s="57"/>
      <c r="J1167" s="57"/>
      <c r="K1167" s="57"/>
      <c r="L1167" s="57"/>
      <c r="M1167" s="51"/>
      <c r="N1167" s="51"/>
    </row>
    <row r="1168" spans="2:14" s="54" customFormat="1" x14ac:dyDescent="0.25">
      <c r="B1168" s="55"/>
      <c r="C1168" s="55"/>
      <c r="D1168" s="55"/>
      <c r="E1168" s="56"/>
      <c r="F1168" s="56"/>
      <c r="G1168" s="56"/>
      <c r="H1168" s="57"/>
      <c r="I1168" s="57"/>
      <c r="J1168" s="57"/>
      <c r="K1168" s="57"/>
      <c r="L1168" s="57"/>
      <c r="M1168" s="51"/>
      <c r="N1168" s="51"/>
    </row>
    <row r="1169" spans="2:14" s="54" customFormat="1" x14ac:dyDescent="0.25">
      <c r="B1169" s="55"/>
      <c r="C1169" s="55"/>
      <c r="D1169" s="55"/>
      <c r="E1169" s="56"/>
      <c r="F1169" s="56"/>
      <c r="G1169" s="56"/>
      <c r="H1169" s="57"/>
      <c r="I1169" s="57"/>
      <c r="J1169" s="57"/>
      <c r="K1169" s="57"/>
      <c r="L1169" s="57"/>
      <c r="M1169" s="51"/>
      <c r="N1169" s="51"/>
    </row>
    <row r="1170" spans="2:14" s="54" customFormat="1" x14ac:dyDescent="0.25">
      <c r="B1170" s="55"/>
      <c r="C1170" s="55"/>
      <c r="D1170" s="55"/>
      <c r="E1170" s="56"/>
      <c r="F1170" s="56"/>
      <c r="G1170" s="56"/>
      <c r="H1170" s="57"/>
      <c r="I1170" s="57"/>
      <c r="J1170" s="57"/>
      <c r="K1170" s="57"/>
      <c r="L1170" s="57"/>
      <c r="M1170" s="51"/>
      <c r="N1170" s="51"/>
    </row>
    <row r="1171" spans="2:14" s="54" customFormat="1" x14ac:dyDescent="0.25">
      <c r="B1171" s="55"/>
      <c r="C1171" s="55"/>
      <c r="D1171" s="55"/>
      <c r="E1171" s="56"/>
      <c r="F1171" s="56"/>
      <c r="G1171" s="56"/>
      <c r="H1171" s="57"/>
      <c r="I1171" s="57"/>
      <c r="J1171" s="57"/>
      <c r="K1171" s="57"/>
      <c r="L1171" s="57"/>
      <c r="M1171" s="51"/>
      <c r="N1171" s="51"/>
    </row>
    <row r="1172" spans="2:14" s="54" customFormat="1" x14ac:dyDescent="0.25">
      <c r="B1172" s="55"/>
      <c r="C1172" s="55"/>
      <c r="D1172" s="55"/>
      <c r="E1172" s="56"/>
      <c r="F1172" s="56"/>
      <c r="G1172" s="56"/>
      <c r="H1172" s="57"/>
      <c r="I1172" s="57"/>
      <c r="J1172" s="57"/>
      <c r="K1172" s="57"/>
      <c r="L1172" s="57"/>
      <c r="M1172" s="51"/>
      <c r="N1172" s="51"/>
    </row>
    <row r="1173" spans="2:14" s="54" customFormat="1" x14ac:dyDescent="0.25">
      <c r="B1173" s="55"/>
      <c r="C1173" s="55"/>
      <c r="D1173" s="55"/>
      <c r="E1173" s="56"/>
      <c r="F1173" s="56"/>
      <c r="G1173" s="56"/>
      <c r="H1173" s="57"/>
      <c r="I1173" s="57"/>
      <c r="J1173" s="57"/>
      <c r="K1173" s="57"/>
      <c r="L1173" s="57"/>
      <c r="M1173" s="51"/>
      <c r="N1173" s="51"/>
    </row>
    <row r="1174" spans="2:14" s="54" customFormat="1" x14ac:dyDescent="0.25">
      <c r="B1174" s="55"/>
      <c r="C1174" s="55"/>
      <c r="D1174" s="55"/>
      <c r="E1174" s="56"/>
      <c r="F1174" s="56"/>
      <c r="G1174" s="56"/>
      <c r="H1174" s="57"/>
      <c r="I1174" s="57"/>
      <c r="J1174" s="57"/>
      <c r="K1174" s="57"/>
      <c r="L1174" s="57"/>
      <c r="M1174" s="51"/>
      <c r="N1174" s="51"/>
    </row>
    <row r="1175" spans="2:14" s="54" customFormat="1" x14ac:dyDescent="0.25">
      <c r="B1175" s="55"/>
      <c r="C1175" s="55"/>
      <c r="D1175" s="55"/>
      <c r="E1175" s="56"/>
      <c r="F1175" s="56"/>
      <c r="G1175" s="56"/>
      <c r="H1175" s="57"/>
      <c r="I1175" s="57"/>
      <c r="J1175" s="57"/>
      <c r="K1175" s="57"/>
      <c r="L1175" s="57"/>
      <c r="M1175" s="51"/>
      <c r="N1175" s="51"/>
    </row>
    <row r="1176" spans="2:14" s="54" customFormat="1" x14ac:dyDescent="0.25">
      <c r="B1176" s="55"/>
      <c r="C1176" s="55"/>
      <c r="D1176" s="55"/>
      <c r="E1176" s="56"/>
      <c r="F1176" s="56"/>
      <c r="G1176" s="56"/>
      <c r="H1176" s="57"/>
      <c r="I1176" s="57"/>
      <c r="J1176" s="57"/>
      <c r="K1176" s="57"/>
      <c r="L1176" s="57"/>
      <c r="M1176" s="51"/>
      <c r="N1176" s="51"/>
    </row>
    <row r="1177" spans="2:14" s="54" customFormat="1" x14ac:dyDescent="0.25">
      <c r="B1177" s="55"/>
      <c r="C1177" s="55"/>
      <c r="D1177" s="55"/>
      <c r="E1177" s="56"/>
      <c r="F1177" s="56"/>
      <c r="G1177" s="56"/>
      <c r="H1177" s="57"/>
      <c r="I1177" s="57"/>
      <c r="J1177" s="57"/>
      <c r="K1177" s="57"/>
      <c r="L1177" s="57"/>
      <c r="M1177" s="51"/>
      <c r="N1177" s="51"/>
    </row>
    <row r="1178" spans="2:14" s="54" customFormat="1" x14ac:dyDescent="0.25">
      <c r="B1178" s="55"/>
      <c r="C1178" s="55"/>
      <c r="D1178" s="55"/>
      <c r="E1178" s="56"/>
      <c r="F1178" s="56"/>
      <c r="G1178" s="56"/>
      <c r="H1178" s="57"/>
      <c r="I1178" s="57"/>
      <c r="J1178" s="57"/>
      <c r="K1178" s="57"/>
      <c r="L1178" s="57"/>
      <c r="M1178" s="51"/>
      <c r="N1178" s="51"/>
    </row>
    <row r="1179" spans="2:14" s="54" customFormat="1" x14ac:dyDescent="0.25">
      <c r="B1179" s="55"/>
      <c r="C1179" s="55"/>
      <c r="D1179" s="55"/>
      <c r="E1179" s="56"/>
      <c r="F1179" s="56"/>
      <c r="G1179" s="56"/>
      <c r="H1179" s="57"/>
      <c r="I1179" s="57"/>
      <c r="J1179" s="57"/>
      <c r="K1179" s="57"/>
      <c r="L1179" s="57"/>
      <c r="M1179" s="51"/>
      <c r="N1179" s="51"/>
    </row>
    <row r="1180" spans="2:14" s="54" customFormat="1" x14ac:dyDescent="0.25">
      <c r="B1180" s="55"/>
      <c r="C1180" s="55"/>
      <c r="D1180" s="55"/>
      <c r="E1180" s="56"/>
      <c r="F1180" s="56"/>
      <c r="G1180" s="56"/>
      <c r="H1180" s="57"/>
      <c r="I1180" s="57"/>
      <c r="J1180" s="57"/>
      <c r="K1180" s="57"/>
      <c r="L1180" s="57"/>
      <c r="M1180" s="51"/>
      <c r="N1180" s="51"/>
    </row>
    <row r="1181" spans="2:14" s="54" customFormat="1" x14ac:dyDescent="0.25">
      <c r="B1181" s="55"/>
      <c r="C1181" s="55"/>
      <c r="D1181" s="55"/>
      <c r="E1181" s="56"/>
      <c r="F1181" s="56"/>
      <c r="G1181" s="56"/>
      <c r="H1181" s="57"/>
      <c r="I1181" s="57"/>
      <c r="J1181" s="57"/>
      <c r="K1181" s="57"/>
      <c r="L1181" s="57"/>
      <c r="M1181" s="51"/>
      <c r="N1181" s="51"/>
    </row>
    <row r="1182" spans="2:14" s="54" customFormat="1" x14ac:dyDescent="0.25">
      <c r="B1182" s="55"/>
      <c r="C1182" s="55"/>
      <c r="D1182" s="55"/>
      <c r="E1182" s="56"/>
      <c r="F1182" s="56"/>
      <c r="G1182" s="56"/>
      <c r="H1182" s="57"/>
      <c r="I1182" s="57"/>
      <c r="J1182" s="57"/>
      <c r="K1182" s="57"/>
      <c r="L1182" s="57"/>
      <c r="M1182" s="51"/>
      <c r="N1182" s="51"/>
    </row>
    <row r="1183" spans="2:14" s="54" customFormat="1" x14ac:dyDescent="0.25">
      <c r="B1183" s="55"/>
      <c r="C1183" s="55"/>
      <c r="D1183" s="55"/>
      <c r="E1183" s="56"/>
      <c r="F1183" s="56"/>
      <c r="G1183" s="56"/>
      <c r="H1183" s="57"/>
      <c r="I1183" s="57"/>
      <c r="J1183" s="57"/>
      <c r="K1183" s="57"/>
      <c r="L1183" s="57"/>
      <c r="M1183" s="51"/>
      <c r="N1183" s="51"/>
    </row>
    <row r="1184" spans="2:14" s="54" customFormat="1" x14ac:dyDescent="0.25">
      <c r="B1184" s="55"/>
      <c r="C1184" s="55"/>
      <c r="D1184" s="55"/>
      <c r="E1184" s="56"/>
      <c r="F1184" s="56"/>
      <c r="G1184" s="56"/>
      <c r="H1184" s="57"/>
      <c r="I1184" s="57"/>
      <c r="J1184" s="57"/>
      <c r="K1184" s="57"/>
      <c r="L1184" s="57"/>
      <c r="M1184" s="51"/>
      <c r="N1184" s="51"/>
    </row>
    <row r="1185" spans="2:14" s="54" customFormat="1" x14ac:dyDescent="0.25">
      <c r="B1185" s="55"/>
      <c r="C1185" s="55"/>
      <c r="D1185" s="55"/>
      <c r="E1185" s="56"/>
      <c r="F1185" s="56"/>
      <c r="G1185" s="56"/>
      <c r="H1185" s="57"/>
      <c r="I1185" s="57"/>
      <c r="J1185" s="57"/>
      <c r="K1185" s="57"/>
      <c r="L1185" s="57"/>
      <c r="M1185" s="51"/>
      <c r="N1185" s="51"/>
    </row>
    <row r="1186" spans="2:14" s="54" customFormat="1" x14ac:dyDescent="0.25">
      <c r="B1186" s="55"/>
      <c r="C1186" s="55"/>
      <c r="D1186" s="55"/>
      <c r="E1186" s="56"/>
      <c r="F1186" s="56"/>
      <c r="G1186" s="56"/>
      <c r="H1186" s="57"/>
      <c r="I1186" s="57"/>
      <c r="J1186" s="57"/>
      <c r="K1186" s="57"/>
      <c r="L1186" s="57"/>
      <c r="M1186" s="51"/>
      <c r="N1186" s="51"/>
    </row>
    <row r="1187" spans="2:14" s="54" customFormat="1" x14ac:dyDescent="0.25">
      <c r="B1187" s="55"/>
      <c r="C1187" s="55"/>
      <c r="D1187" s="55"/>
      <c r="E1187" s="56"/>
      <c r="F1187" s="56"/>
      <c r="G1187" s="56"/>
      <c r="H1187" s="57"/>
      <c r="I1187" s="57"/>
      <c r="J1187" s="57"/>
      <c r="K1187" s="57"/>
      <c r="L1187" s="57"/>
      <c r="M1187" s="51"/>
      <c r="N1187" s="51"/>
    </row>
    <row r="1188" spans="2:14" s="54" customFormat="1" x14ac:dyDescent="0.25">
      <c r="B1188" s="55"/>
      <c r="C1188" s="55"/>
      <c r="D1188" s="55"/>
      <c r="E1188" s="56"/>
      <c r="F1188" s="56"/>
      <c r="G1188" s="56"/>
      <c r="H1188" s="57"/>
      <c r="I1188" s="57"/>
      <c r="J1188" s="57"/>
      <c r="K1188" s="57"/>
      <c r="L1188" s="57"/>
      <c r="M1188" s="51"/>
      <c r="N1188" s="51"/>
    </row>
    <row r="1189" spans="2:14" s="54" customFormat="1" x14ac:dyDescent="0.25">
      <c r="B1189" s="55"/>
      <c r="C1189" s="55"/>
      <c r="D1189" s="55"/>
      <c r="E1189" s="56"/>
      <c r="F1189" s="56"/>
      <c r="G1189" s="56"/>
      <c r="H1189" s="57"/>
      <c r="I1189" s="57"/>
      <c r="J1189" s="57"/>
      <c r="K1189" s="57"/>
      <c r="L1189" s="57"/>
      <c r="M1189" s="51"/>
      <c r="N1189" s="51"/>
    </row>
    <row r="1190" spans="2:14" s="54" customFormat="1" x14ac:dyDescent="0.25">
      <c r="B1190" s="55"/>
      <c r="C1190" s="55"/>
      <c r="D1190" s="55"/>
      <c r="E1190" s="56"/>
      <c r="F1190" s="56"/>
      <c r="G1190" s="56"/>
      <c r="H1190" s="57"/>
      <c r="I1190" s="57"/>
      <c r="J1190" s="57"/>
      <c r="K1190" s="57"/>
      <c r="L1190" s="57"/>
      <c r="M1190" s="51"/>
      <c r="N1190" s="51"/>
    </row>
    <row r="1191" spans="2:14" s="54" customFormat="1" x14ac:dyDescent="0.25">
      <c r="B1191" s="55"/>
      <c r="C1191" s="55"/>
      <c r="D1191" s="55"/>
      <c r="E1191" s="56"/>
      <c r="F1191" s="56"/>
      <c r="G1191" s="56"/>
      <c r="H1191" s="57"/>
      <c r="I1191" s="57"/>
      <c r="J1191" s="57"/>
      <c r="K1191" s="57"/>
      <c r="L1191" s="57"/>
      <c r="M1191" s="51"/>
      <c r="N1191" s="51"/>
    </row>
    <row r="1192" spans="2:14" s="54" customFormat="1" x14ac:dyDescent="0.25">
      <c r="B1192" s="55"/>
      <c r="C1192" s="55"/>
      <c r="D1192" s="55"/>
      <c r="E1192" s="56"/>
      <c r="F1192" s="56"/>
      <c r="G1192" s="56"/>
      <c r="H1192" s="57"/>
      <c r="I1192" s="57"/>
      <c r="J1192" s="57"/>
      <c r="K1192" s="57"/>
      <c r="L1192" s="57"/>
      <c r="M1192" s="51"/>
      <c r="N1192" s="51"/>
    </row>
    <row r="1193" spans="2:14" s="54" customFormat="1" x14ac:dyDescent="0.25">
      <c r="B1193" s="55"/>
      <c r="C1193" s="55"/>
      <c r="D1193" s="55"/>
      <c r="E1193" s="56"/>
      <c r="F1193" s="56"/>
      <c r="G1193" s="56"/>
      <c r="H1193" s="57"/>
      <c r="I1193" s="57"/>
      <c r="J1193" s="57"/>
      <c r="K1193" s="57"/>
      <c r="L1193" s="57"/>
      <c r="M1193" s="51"/>
      <c r="N1193" s="51"/>
    </row>
    <row r="1194" spans="2:14" s="54" customFormat="1" x14ac:dyDescent="0.25">
      <c r="B1194" s="55"/>
      <c r="C1194" s="55"/>
      <c r="D1194" s="55"/>
      <c r="E1194" s="56"/>
      <c r="F1194" s="56"/>
      <c r="G1194" s="56"/>
      <c r="H1194" s="57"/>
      <c r="I1194" s="57"/>
      <c r="J1194" s="57"/>
      <c r="K1194" s="57"/>
      <c r="L1194" s="57"/>
      <c r="M1194" s="51"/>
      <c r="N1194" s="51"/>
    </row>
    <row r="1195" spans="2:14" s="54" customFormat="1" x14ac:dyDescent="0.25">
      <c r="B1195" s="55"/>
      <c r="C1195" s="55"/>
      <c r="D1195" s="55"/>
      <c r="E1195" s="56"/>
      <c r="F1195" s="56"/>
      <c r="G1195" s="56"/>
      <c r="H1195" s="57"/>
      <c r="I1195" s="57"/>
      <c r="J1195" s="57"/>
      <c r="K1195" s="57"/>
      <c r="L1195" s="57"/>
      <c r="M1195" s="51"/>
      <c r="N1195" s="51"/>
    </row>
    <row r="1196" spans="2:14" s="54" customFormat="1" x14ac:dyDescent="0.25">
      <c r="B1196" s="55"/>
      <c r="C1196" s="55"/>
      <c r="D1196" s="55"/>
      <c r="E1196" s="56"/>
      <c r="F1196" s="56"/>
      <c r="G1196" s="56"/>
      <c r="H1196" s="57"/>
      <c r="I1196" s="57"/>
      <c r="J1196" s="57"/>
      <c r="K1196" s="57"/>
      <c r="L1196" s="57"/>
      <c r="M1196" s="51"/>
      <c r="N1196" s="51"/>
    </row>
    <row r="1197" spans="2:14" s="54" customFormat="1" x14ac:dyDescent="0.25">
      <c r="B1197" s="55"/>
      <c r="C1197" s="55"/>
      <c r="D1197" s="55"/>
      <c r="E1197" s="56"/>
      <c r="F1197" s="56"/>
      <c r="G1197" s="56"/>
      <c r="H1197" s="57"/>
      <c r="I1197" s="57"/>
      <c r="J1197" s="57"/>
      <c r="K1197" s="57"/>
      <c r="L1197" s="57"/>
      <c r="M1197" s="51"/>
      <c r="N1197" s="51"/>
    </row>
    <row r="1198" spans="2:14" s="54" customFormat="1" x14ac:dyDescent="0.25">
      <c r="B1198" s="55"/>
      <c r="C1198" s="55"/>
      <c r="D1198" s="55"/>
      <c r="E1198" s="56"/>
      <c r="F1198" s="56"/>
      <c r="G1198" s="56"/>
      <c r="H1198" s="57"/>
      <c r="I1198" s="57"/>
      <c r="J1198" s="57"/>
      <c r="K1198" s="57"/>
      <c r="L1198" s="57"/>
      <c r="M1198" s="51"/>
      <c r="N1198" s="51"/>
    </row>
    <row r="1199" spans="2:14" s="54" customFormat="1" x14ac:dyDescent="0.25">
      <c r="B1199" s="55"/>
      <c r="C1199" s="55"/>
      <c r="D1199" s="55"/>
      <c r="E1199" s="56"/>
      <c r="F1199" s="56"/>
      <c r="G1199" s="56"/>
      <c r="H1199" s="57"/>
      <c r="I1199" s="57"/>
      <c r="J1199" s="57"/>
      <c r="K1199" s="57"/>
      <c r="L1199" s="57"/>
      <c r="M1199" s="51"/>
      <c r="N1199" s="51"/>
    </row>
    <row r="1200" spans="2:14" s="54" customFormat="1" x14ac:dyDescent="0.25">
      <c r="B1200" s="55"/>
      <c r="C1200" s="55"/>
      <c r="D1200" s="55"/>
      <c r="E1200" s="56"/>
      <c r="F1200" s="56"/>
      <c r="G1200" s="56"/>
      <c r="H1200" s="57"/>
      <c r="I1200" s="57"/>
      <c r="J1200" s="57"/>
      <c r="K1200" s="57"/>
      <c r="L1200" s="57"/>
      <c r="M1200" s="51"/>
      <c r="N1200" s="51"/>
    </row>
    <row r="1201" spans="2:12" x14ac:dyDescent="0.25">
      <c r="B1201" s="58"/>
      <c r="C1201" s="58"/>
      <c r="D1201" s="58"/>
      <c r="H1201" s="58"/>
      <c r="I1201" s="58"/>
      <c r="J1201" s="60"/>
      <c r="K1201" s="60"/>
      <c r="L1201" s="60"/>
    </row>
    <row r="1202" spans="2:12" x14ac:dyDescent="0.25">
      <c r="B1202" s="58"/>
      <c r="C1202" s="58"/>
      <c r="D1202" s="58"/>
      <c r="H1202" s="58"/>
      <c r="I1202" s="58"/>
      <c r="J1202" s="60"/>
      <c r="K1202" s="60"/>
      <c r="L1202" s="60"/>
    </row>
    <row r="1203" spans="2:12" x14ac:dyDescent="0.25">
      <c r="B1203" s="58"/>
      <c r="C1203" s="58"/>
      <c r="D1203" s="58"/>
      <c r="H1203" s="58"/>
      <c r="I1203" s="58"/>
      <c r="J1203" s="60"/>
      <c r="K1203" s="60"/>
      <c r="L1203" s="60"/>
    </row>
    <row r="1204" spans="2:12" x14ac:dyDescent="0.25">
      <c r="B1204" s="58"/>
      <c r="C1204" s="58"/>
      <c r="D1204" s="58"/>
      <c r="H1204" s="58"/>
      <c r="I1204" s="58"/>
      <c r="J1204" s="60"/>
      <c r="K1204" s="60"/>
      <c r="L1204" s="60"/>
    </row>
    <row r="1205" spans="2:12" x14ac:dyDescent="0.25">
      <c r="B1205" s="58"/>
      <c r="C1205" s="58"/>
      <c r="D1205" s="58"/>
      <c r="H1205" s="58"/>
      <c r="I1205" s="58"/>
      <c r="J1205" s="60"/>
      <c r="K1205" s="60"/>
      <c r="L1205" s="60"/>
    </row>
    <row r="1206" spans="2:12" x14ac:dyDescent="0.25">
      <c r="B1206" s="58"/>
      <c r="C1206" s="58"/>
      <c r="D1206" s="58"/>
      <c r="H1206" s="58"/>
      <c r="I1206" s="58"/>
      <c r="J1206" s="60"/>
      <c r="K1206" s="60"/>
      <c r="L1206" s="60"/>
    </row>
    <row r="1207" spans="2:12" x14ac:dyDescent="0.25">
      <c r="B1207" s="58"/>
      <c r="C1207" s="58"/>
      <c r="D1207" s="58"/>
      <c r="H1207" s="58"/>
      <c r="I1207" s="58"/>
      <c r="J1207" s="60"/>
      <c r="K1207" s="60"/>
      <c r="L1207" s="60"/>
    </row>
    <row r="1208" spans="2:12" x14ac:dyDescent="0.25">
      <c r="B1208" s="58"/>
      <c r="C1208" s="58"/>
      <c r="D1208" s="58"/>
      <c r="H1208" s="58"/>
      <c r="I1208" s="58"/>
      <c r="J1208" s="60"/>
      <c r="K1208" s="60"/>
      <c r="L1208" s="60"/>
    </row>
    <row r="1209" spans="2:12" x14ac:dyDescent="0.25">
      <c r="B1209" s="58"/>
      <c r="C1209" s="58"/>
      <c r="D1209" s="58"/>
      <c r="H1209" s="58"/>
      <c r="I1209" s="58"/>
      <c r="J1209" s="60"/>
      <c r="K1209" s="60"/>
      <c r="L1209" s="60"/>
    </row>
    <row r="1210" spans="2:12" x14ac:dyDescent="0.25">
      <c r="B1210" s="58"/>
      <c r="C1210" s="58"/>
      <c r="D1210" s="58"/>
      <c r="H1210" s="58"/>
      <c r="I1210" s="58"/>
      <c r="J1210" s="60"/>
      <c r="K1210" s="60"/>
      <c r="L1210" s="60"/>
    </row>
    <row r="1211" spans="2:12" x14ac:dyDescent="0.25">
      <c r="B1211" s="58"/>
      <c r="C1211" s="58"/>
      <c r="D1211" s="58"/>
      <c r="H1211" s="58"/>
      <c r="I1211" s="58"/>
      <c r="J1211" s="60"/>
      <c r="K1211" s="60"/>
      <c r="L1211" s="60"/>
    </row>
    <row r="1212" spans="2:12" x14ac:dyDescent="0.25">
      <c r="B1212" s="58"/>
      <c r="C1212" s="58"/>
      <c r="D1212" s="58"/>
      <c r="H1212" s="58"/>
      <c r="I1212" s="58"/>
      <c r="J1212" s="60"/>
      <c r="K1212" s="60"/>
      <c r="L1212" s="60"/>
    </row>
    <row r="1213" spans="2:12" x14ac:dyDescent="0.25">
      <c r="B1213" s="58"/>
      <c r="C1213" s="58"/>
      <c r="D1213" s="58"/>
      <c r="H1213" s="58"/>
      <c r="I1213" s="58"/>
      <c r="J1213" s="60"/>
      <c r="K1213" s="60"/>
      <c r="L1213" s="60"/>
    </row>
    <row r="1214" spans="2:12" x14ac:dyDescent="0.25">
      <c r="B1214" s="58"/>
      <c r="C1214" s="58"/>
      <c r="D1214" s="58"/>
      <c r="H1214" s="58"/>
      <c r="I1214" s="58"/>
      <c r="J1214" s="60"/>
      <c r="K1214" s="60"/>
      <c r="L1214" s="60"/>
    </row>
    <row r="1215" spans="2:12" x14ac:dyDescent="0.25">
      <c r="B1215" s="58"/>
      <c r="C1215" s="58"/>
      <c r="D1215" s="58"/>
      <c r="H1215" s="58"/>
      <c r="I1215" s="58"/>
      <c r="J1215" s="60"/>
      <c r="K1215" s="60"/>
      <c r="L1215" s="60"/>
    </row>
    <row r="1216" spans="2:12" x14ac:dyDescent="0.25">
      <c r="B1216" s="58"/>
      <c r="C1216" s="58"/>
      <c r="D1216" s="58"/>
      <c r="H1216" s="58"/>
      <c r="I1216" s="58"/>
      <c r="J1216" s="60"/>
      <c r="K1216" s="60"/>
      <c r="L1216" s="60"/>
    </row>
    <row r="1217" spans="2:12" x14ac:dyDescent="0.25">
      <c r="B1217" s="58"/>
      <c r="C1217" s="58"/>
      <c r="D1217" s="58"/>
      <c r="H1217" s="58"/>
      <c r="I1217" s="58"/>
      <c r="J1217" s="60"/>
      <c r="K1217" s="60"/>
      <c r="L1217" s="60"/>
    </row>
    <row r="1218" spans="2:12" x14ac:dyDescent="0.25">
      <c r="B1218" s="58"/>
      <c r="C1218" s="58"/>
      <c r="D1218" s="58"/>
      <c r="H1218" s="58"/>
      <c r="I1218" s="58"/>
      <c r="J1218" s="60"/>
      <c r="K1218" s="60"/>
      <c r="L1218" s="60"/>
    </row>
    <row r="1219" spans="2:12" x14ac:dyDescent="0.25">
      <c r="B1219" s="58"/>
      <c r="C1219" s="58"/>
      <c r="D1219" s="58"/>
      <c r="H1219" s="58"/>
      <c r="I1219" s="58"/>
      <c r="J1219" s="60"/>
      <c r="K1219" s="60"/>
      <c r="L1219" s="60"/>
    </row>
    <row r="1220" spans="2:12" x14ac:dyDescent="0.25">
      <c r="B1220" s="58"/>
      <c r="C1220" s="58"/>
      <c r="D1220" s="58"/>
      <c r="H1220" s="58"/>
      <c r="I1220" s="58"/>
      <c r="J1220" s="60"/>
      <c r="K1220" s="60"/>
      <c r="L1220" s="60"/>
    </row>
    <row r="1221" spans="2:12" x14ac:dyDescent="0.25">
      <c r="B1221" s="58"/>
      <c r="C1221" s="58"/>
      <c r="D1221" s="58"/>
      <c r="H1221" s="58"/>
      <c r="I1221" s="58"/>
      <c r="J1221" s="60"/>
      <c r="K1221" s="60"/>
      <c r="L1221" s="60"/>
    </row>
    <row r="1222" spans="2:12" x14ac:dyDescent="0.25">
      <c r="B1222" s="58"/>
      <c r="C1222" s="58"/>
      <c r="D1222" s="58"/>
      <c r="H1222" s="58"/>
      <c r="I1222" s="58"/>
      <c r="J1222" s="60"/>
      <c r="K1222" s="60"/>
      <c r="L1222" s="60"/>
    </row>
    <row r="1223" spans="2:12" x14ac:dyDescent="0.25">
      <c r="B1223" s="58"/>
      <c r="C1223" s="58"/>
      <c r="D1223" s="58"/>
      <c r="H1223" s="58"/>
      <c r="I1223" s="58"/>
      <c r="J1223" s="60"/>
      <c r="K1223" s="60"/>
      <c r="L1223" s="60"/>
    </row>
    <row r="1224" spans="2:12" x14ac:dyDescent="0.25">
      <c r="B1224" s="58"/>
      <c r="C1224" s="58"/>
      <c r="D1224" s="58"/>
      <c r="H1224" s="58"/>
      <c r="I1224" s="58"/>
      <c r="J1224" s="60"/>
      <c r="K1224" s="60"/>
      <c r="L1224" s="60"/>
    </row>
    <row r="1225" spans="2:12" x14ac:dyDescent="0.25">
      <c r="B1225" s="58"/>
      <c r="C1225" s="58"/>
      <c r="D1225" s="58"/>
      <c r="H1225" s="58"/>
      <c r="I1225" s="58"/>
      <c r="J1225" s="60"/>
      <c r="K1225" s="60"/>
      <c r="L1225" s="60"/>
    </row>
    <row r="1226" spans="2:12" x14ac:dyDescent="0.25">
      <c r="B1226" s="58"/>
      <c r="C1226" s="58"/>
      <c r="D1226" s="58"/>
      <c r="H1226" s="58"/>
      <c r="I1226" s="58"/>
      <c r="J1226" s="60"/>
      <c r="K1226" s="60"/>
      <c r="L1226" s="60"/>
    </row>
    <row r="1227" spans="2:12" x14ac:dyDescent="0.25">
      <c r="B1227" s="58"/>
      <c r="C1227" s="58"/>
      <c r="D1227" s="58"/>
      <c r="H1227" s="58"/>
      <c r="I1227" s="58"/>
      <c r="J1227" s="60"/>
      <c r="K1227" s="60"/>
      <c r="L1227" s="60"/>
    </row>
    <row r="1228" spans="2:12" x14ac:dyDescent="0.25">
      <c r="B1228" s="58"/>
      <c r="C1228" s="58"/>
      <c r="D1228" s="58"/>
      <c r="H1228" s="58"/>
      <c r="I1228" s="58"/>
      <c r="J1228" s="60"/>
      <c r="K1228" s="60"/>
      <c r="L1228" s="60"/>
    </row>
    <row r="1229" spans="2:12" x14ac:dyDescent="0.25">
      <c r="B1229" s="58"/>
      <c r="C1229" s="58"/>
      <c r="D1229" s="58"/>
      <c r="H1229" s="58"/>
      <c r="I1229" s="58"/>
      <c r="J1229" s="60"/>
      <c r="K1229" s="60"/>
      <c r="L1229" s="60"/>
    </row>
    <row r="1230" spans="2:12" x14ac:dyDescent="0.25">
      <c r="B1230" s="58"/>
      <c r="C1230" s="58"/>
      <c r="D1230" s="58"/>
      <c r="H1230" s="58"/>
      <c r="I1230" s="58"/>
      <c r="J1230" s="60"/>
      <c r="K1230" s="60"/>
      <c r="L1230" s="60"/>
    </row>
    <row r="1231" spans="2:12" x14ac:dyDescent="0.25">
      <c r="B1231" s="58"/>
      <c r="C1231" s="58"/>
      <c r="D1231" s="58"/>
      <c r="H1231" s="58"/>
      <c r="I1231" s="58"/>
      <c r="J1231" s="60"/>
      <c r="K1231" s="60"/>
      <c r="L1231" s="60"/>
    </row>
    <row r="1232" spans="2:12" x14ac:dyDescent="0.25">
      <c r="B1232" s="58"/>
      <c r="C1232" s="58"/>
      <c r="D1232" s="58"/>
      <c r="H1232" s="58"/>
      <c r="I1232" s="58"/>
      <c r="J1232" s="60"/>
      <c r="K1232" s="60"/>
      <c r="L1232" s="60"/>
    </row>
    <row r="1233" spans="2:12" x14ac:dyDescent="0.25">
      <c r="B1233" s="58"/>
      <c r="C1233" s="58"/>
      <c r="D1233" s="58"/>
      <c r="H1233" s="58"/>
      <c r="I1233" s="58"/>
      <c r="J1233" s="60"/>
      <c r="K1233" s="60"/>
      <c r="L1233" s="60"/>
    </row>
    <row r="1234" spans="2:12" x14ac:dyDescent="0.25">
      <c r="B1234" s="58"/>
      <c r="C1234" s="58"/>
      <c r="D1234" s="58"/>
      <c r="H1234" s="58"/>
      <c r="I1234" s="58"/>
      <c r="J1234" s="60"/>
      <c r="K1234" s="60"/>
      <c r="L1234" s="60"/>
    </row>
    <row r="1235" spans="2:12" x14ac:dyDescent="0.25">
      <c r="B1235" s="58"/>
      <c r="C1235" s="58"/>
      <c r="D1235" s="58"/>
      <c r="H1235" s="58"/>
      <c r="I1235" s="58"/>
      <c r="J1235" s="60"/>
      <c r="K1235" s="60"/>
      <c r="L1235" s="60"/>
    </row>
    <row r="1236" spans="2:12" x14ac:dyDescent="0.25">
      <c r="B1236" s="58"/>
      <c r="C1236" s="58"/>
      <c r="D1236" s="58"/>
      <c r="H1236" s="58"/>
      <c r="I1236" s="58"/>
      <c r="J1236" s="60"/>
      <c r="K1236" s="60"/>
      <c r="L1236" s="60"/>
    </row>
    <row r="1237" spans="2:12" x14ac:dyDescent="0.25">
      <c r="B1237" s="58"/>
      <c r="C1237" s="58"/>
      <c r="D1237" s="58"/>
      <c r="H1237" s="58"/>
      <c r="I1237" s="58"/>
      <c r="J1237" s="60"/>
      <c r="K1237" s="60"/>
      <c r="L1237" s="60"/>
    </row>
    <row r="1238" spans="2:12" x14ac:dyDescent="0.25">
      <c r="B1238" s="58"/>
      <c r="C1238" s="58"/>
      <c r="D1238" s="58"/>
      <c r="H1238" s="58"/>
      <c r="I1238" s="58"/>
      <c r="J1238" s="60"/>
      <c r="K1238" s="60"/>
      <c r="L1238" s="60"/>
    </row>
    <row r="1239" spans="2:12" x14ac:dyDescent="0.25">
      <c r="B1239" s="58"/>
      <c r="C1239" s="58"/>
      <c r="D1239" s="58"/>
      <c r="H1239" s="58"/>
      <c r="I1239" s="58"/>
      <c r="J1239" s="60"/>
      <c r="K1239" s="60"/>
      <c r="L1239" s="60"/>
    </row>
    <row r="1240" spans="2:12" x14ac:dyDescent="0.25">
      <c r="B1240" s="58"/>
      <c r="C1240" s="58"/>
      <c r="D1240" s="58"/>
      <c r="H1240" s="58"/>
      <c r="I1240" s="58"/>
      <c r="J1240" s="60"/>
      <c r="K1240" s="60"/>
      <c r="L1240" s="60"/>
    </row>
    <row r="1241" spans="2:12" x14ac:dyDescent="0.25">
      <c r="B1241" s="58"/>
      <c r="C1241" s="58"/>
      <c r="D1241" s="58"/>
      <c r="H1241" s="58"/>
      <c r="I1241" s="58"/>
      <c r="J1241" s="60"/>
      <c r="K1241" s="60"/>
      <c r="L1241" s="60"/>
    </row>
    <row r="1242" spans="2:12" x14ac:dyDescent="0.25">
      <c r="B1242" s="58"/>
      <c r="C1242" s="58"/>
      <c r="D1242" s="58"/>
      <c r="H1242" s="58"/>
      <c r="I1242" s="58"/>
      <c r="J1242" s="60"/>
      <c r="K1242" s="60"/>
      <c r="L1242" s="60"/>
    </row>
    <row r="1243" spans="2:12" x14ac:dyDescent="0.25">
      <c r="B1243" s="58"/>
      <c r="C1243" s="58"/>
      <c r="D1243" s="58"/>
      <c r="H1243" s="58"/>
      <c r="I1243" s="58"/>
      <c r="J1243" s="60"/>
      <c r="K1243" s="60"/>
      <c r="L1243" s="60"/>
    </row>
    <row r="1244" spans="2:12" x14ac:dyDescent="0.25">
      <c r="B1244" s="58"/>
      <c r="C1244" s="58"/>
      <c r="D1244" s="58"/>
      <c r="H1244" s="58"/>
      <c r="I1244" s="58"/>
      <c r="J1244" s="60"/>
      <c r="K1244" s="60"/>
      <c r="L1244" s="60"/>
    </row>
    <row r="1245" spans="2:12" x14ac:dyDescent="0.25">
      <c r="B1245" s="58"/>
      <c r="C1245" s="58"/>
      <c r="D1245" s="58"/>
      <c r="H1245" s="58"/>
      <c r="I1245" s="58"/>
      <c r="J1245" s="60"/>
      <c r="K1245" s="60"/>
      <c r="L1245" s="60"/>
    </row>
    <row r="1246" spans="2:12" x14ac:dyDescent="0.25">
      <c r="B1246" s="58"/>
      <c r="C1246" s="58"/>
      <c r="D1246" s="58"/>
      <c r="H1246" s="58"/>
      <c r="I1246" s="58"/>
      <c r="J1246" s="60"/>
      <c r="K1246" s="60"/>
      <c r="L1246" s="60"/>
    </row>
    <row r="1247" spans="2:12" x14ac:dyDescent="0.25">
      <c r="B1247" s="58"/>
      <c r="C1247" s="58"/>
      <c r="D1247" s="58"/>
      <c r="H1247" s="58"/>
      <c r="I1247" s="58"/>
      <c r="J1247" s="60"/>
      <c r="K1247" s="60"/>
      <c r="L1247" s="60"/>
    </row>
    <row r="1248" spans="2:12" x14ac:dyDescent="0.25">
      <c r="B1248" s="58"/>
      <c r="C1248" s="58"/>
      <c r="D1248" s="58"/>
      <c r="H1248" s="58"/>
      <c r="I1248" s="58"/>
      <c r="J1248" s="60"/>
      <c r="K1248" s="60"/>
      <c r="L1248" s="60"/>
    </row>
    <row r="1249" spans="2:12" x14ac:dyDescent="0.25">
      <c r="B1249" s="58"/>
      <c r="C1249" s="58"/>
      <c r="D1249" s="58"/>
      <c r="H1249" s="58"/>
      <c r="I1249" s="58"/>
      <c r="J1249" s="60"/>
      <c r="K1249" s="60"/>
      <c r="L1249" s="60"/>
    </row>
    <row r="1250" spans="2:12" x14ac:dyDescent="0.25">
      <c r="B1250" s="58"/>
      <c r="C1250" s="58"/>
      <c r="D1250" s="58"/>
      <c r="H1250" s="58"/>
      <c r="I1250" s="58"/>
      <c r="J1250" s="60"/>
      <c r="K1250" s="60"/>
      <c r="L1250" s="60"/>
    </row>
    <row r="1251" spans="2:12" x14ac:dyDescent="0.25">
      <c r="B1251" s="58"/>
      <c r="C1251" s="58"/>
      <c r="D1251" s="58"/>
      <c r="H1251" s="58"/>
      <c r="I1251" s="58"/>
      <c r="J1251" s="60"/>
      <c r="K1251" s="60"/>
      <c r="L1251" s="60"/>
    </row>
    <row r="1252" spans="2:12" x14ac:dyDescent="0.25">
      <c r="B1252" s="58"/>
      <c r="C1252" s="58"/>
      <c r="D1252" s="58"/>
      <c r="H1252" s="58"/>
      <c r="I1252" s="58"/>
      <c r="J1252" s="60"/>
      <c r="K1252" s="60"/>
      <c r="L1252" s="60"/>
    </row>
    <row r="1253" spans="2:12" x14ac:dyDescent="0.25">
      <c r="B1253" s="58"/>
      <c r="C1253" s="58"/>
      <c r="D1253" s="58"/>
      <c r="H1253" s="58"/>
      <c r="I1253" s="58"/>
      <c r="J1253" s="60"/>
      <c r="K1253" s="60"/>
      <c r="L1253" s="60"/>
    </row>
    <row r="1254" spans="2:12" x14ac:dyDescent="0.25">
      <c r="B1254" s="58"/>
      <c r="C1254" s="58"/>
      <c r="D1254" s="58"/>
      <c r="H1254" s="58"/>
      <c r="I1254" s="58"/>
      <c r="J1254" s="60"/>
      <c r="K1254" s="60"/>
      <c r="L1254" s="60"/>
    </row>
    <row r="1255" spans="2:12" x14ac:dyDescent="0.25">
      <c r="B1255" s="58"/>
      <c r="C1255" s="58"/>
      <c r="D1255" s="58"/>
      <c r="H1255" s="58"/>
      <c r="I1255" s="58"/>
      <c r="J1255" s="60"/>
      <c r="K1255" s="60"/>
      <c r="L1255" s="60"/>
    </row>
    <row r="1256" spans="2:12" x14ac:dyDescent="0.25">
      <c r="B1256" s="58"/>
      <c r="C1256" s="58"/>
      <c r="D1256" s="58"/>
      <c r="H1256" s="58"/>
      <c r="I1256" s="58"/>
      <c r="J1256" s="60"/>
      <c r="K1256" s="60"/>
      <c r="L1256" s="60"/>
    </row>
    <row r="1257" spans="2:12" x14ac:dyDescent="0.25">
      <c r="B1257" s="58"/>
      <c r="C1257" s="58"/>
      <c r="D1257" s="58"/>
      <c r="H1257" s="58"/>
      <c r="I1257" s="58"/>
      <c r="J1257" s="60"/>
      <c r="K1257" s="60"/>
      <c r="L1257" s="60"/>
    </row>
    <row r="1258" spans="2:12" x14ac:dyDescent="0.25">
      <c r="B1258" s="58"/>
      <c r="C1258" s="58"/>
      <c r="D1258" s="58"/>
      <c r="H1258" s="58"/>
      <c r="I1258" s="58"/>
      <c r="J1258" s="60"/>
      <c r="K1258" s="60"/>
      <c r="L1258" s="60"/>
    </row>
    <row r="1259" spans="2:12" x14ac:dyDescent="0.25">
      <c r="B1259" s="58"/>
      <c r="C1259" s="58"/>
      <c r="D1259" s="58"/>
      <c r="H1259" s="58"/>
      <c r="I1259" s="58"/>
      <c r="J1259" s="60"/>
      <c r="K1259" s="60"/>
      <c r="L1259" s="60"/>
    </row>
    <row r="1260" spans="2:12" x14ac:dyDescent="0.25">
      <c r="B1260" s="58"/>
      <c r="C1260" s="58"/>
      <c r="D1260" s="58"/>
      <c r="H1260" s="58"/>
      <c r="I1260" s="58"/>
      <c r="J1260" s="60"/>
      <c r="K1260" s="60"/>
      <c r="L1260" s="60"/>
    </row>
    <row r="1261" spans="2:12" x14ac:dyDescent="0.25">
      <c r="B1261" s="58"/>
      <c r="C1261" s="58"/>
      <c r="D1261" s="58"/>
      <c r="H1261" s="58"/>
      <c r="I1261" s="58"/>
      <c r="J1261" s="60"/>
      <c r="K1261" s="60"/>
      <c r="L1261" s="60"/>
    </row>
    <row r="1262" spans="2:12" x14ac:dyDescent="0.25">
      <c r="B1262" s="58"/>
      <c r="C1262" s="58"/>
      <c r="D1262" s="58"/>
      <c r="H1262" s="58"/>
      <c r="I1262" s="58"/>
      <c r="J1262" s="60"/>
      <c r="K1262" s="60"/>
      <c r="L1262" s="60"/>
    </row>
    <row r="1263" spans="2:12" x14ac:dyDescent="0.25">
      <c r="B1263" s="58"/>
      <c r="C1263" s="58"/>
      <c r="D1263" s="58"/>
      <c r="H1263" s="58"/>
      <c r="I1263" s="58"/>
      <c r="J1263" s="60"/>
      <c r="K1263" s="60"/>
      <c r="L1263" s="60"/>
    </row>
    <row r="1264" spans="2:12" x14ac:dyDescent="0.25">
      <c r="B1264" s="58"/>
      <c r="C1264" s="58"/>
      <c r="D1264" s="58"/>
      <c r="H1264" s="58"/>
      <c r="I1264" s="58"/>
      <c r="J1264" s="60"/>
      <c r="K1264" s="60"/>
      <c r="L1264" s="60"/>
    </row>
    <row r="1265" spans="2:12" x14ac:dyDescent="0.25">
      <c r="B1265" s="58"/>
      <c r="C1265" s="58"/>
      <c r="D1265" s="58"/>
      <c r="H1265" s="58"/>
      <c r="I1265" s="58"/>
      <c r="J1265" s="60"/>
      <c r="K1265" s="60"/>
      <c r="L1265" s="60"/>
    </row>
    <row r="1266" spans="2:12" x14ac:dyDescent="0.25">
      <c r="B1266" s="58"/>
      <c r="C1266" s="58"/>
      <c r="D1266" s="58"/>
      <c r="H1266" s="58"/>
      <c r="I1266" s="58"/>
      <c r="J1266" s="60"/>
      <c r="K1266" s="60"/>
      <c r="L1266" s="60"/>
    </row>
    <row r="1267" spans="2:12" x14ac:dyDescent="0.25">
      <c r="B1267" s="58"/>
      <c r="C1267" s="58"/>
      <c r="D1267" s="58"/>
      <c r="H1267" s="58"/>
      <c r="I1267" s="58"/>
      <c r="J1267" s="60"/>
      <c r="K1267" s="60"/>
      <c r="L1267" s="60"/>
    </row>
    <row r="1268" spans="2:12" x14ac:dyDescent="0.25">
      <c r="B1268" s="58"/>
      <c r="C1268" s="58"/>
      <c r="D1268" s="58"/>
      <c r="H1268" s="58"/>
      <c r="I1268" s="58"/>
      <c r="J1268" s="60"/>
      <c r="K1268" s="60"/>
      <c r="L1268" s="60"/>
    </row>
    <row r="1269" spans="2:12" x14ac:dyDescent="0.25">
      <c r="B1269" s="58"/>
      <c r="C1269" s="58"/>
      <c r="D1269" s="58"/>
      <c r="H1269" s="58"/>
      <c r="I1269" s="58"/>
      <c r="J1269" s="60"/>
      <c r="K1269" s="60"/>
      <c r="L1269" s="60"/>
    </row>
    <row r="1270" spans="2:12" x14ac:dyDescent="0.25">
      <c r="B1270" s="58"/>
      <c r="C1270" s="58"/>
      <c r="D1270" s="58"/>
      <c r="H1270" s="58"/>
      <c r="I1270" s="58"/>
      <c r="J1270" s="60"/>
      <c r="K1270" s="60"/>
      <c r="L1270" s="60"/>
    </row>
    <row r="1271" spans="2:12" x14ac:dyDescent="0.25">
      <c r="B1271" s="58"/>
      <c r="C1271" s="58"/>
      <c r="D1271" s="58"/>
      <c r="H1271" s="58"/>
      <c r="I1271" s="58"/>
      <c r="J1271" s="60"/>
      <c r="K1271" s="60"/>
      <c r="L1271" s="60"/>
    </row>
    <row r="1272" spans="2:12" x14ac:dyDescent="0.25">
      <c r="B1272" s="58"/>
      <c r="C1272" s="58"/>
      <c r="D1272" s="58"/>
      <c r="H1272" s="58"/>
      <c r="I1272" s="58"/>
      <c r="J1272" s="60"/>
      <c r="K1272" s="60"/>
      <c r="L1272" s="60"/>
    </row>
    <row r="1273" spans="2:12" x14ac:dyDescent="0.25">
      <c r="B1273" s="58"/>
      <c r="C1273" s="58"/>
      <c r="D1273" s="58"/>
      <c r="H1273" s="58"/>
      <c r="I1273" s="58"/>
      <c r="J1273" s="60"/>
      <c r="K1273" s="60"/>
      <c r="L1273" s="60"/>
    </row>
    <row r="1274" spans="2:12" x14ac:dyDescent="0.25">
      <c r="B1274" s="58"/>
      <c r="C1274" s="58"/>
      <c r="D1274" s="58"/>
      <c r="H1274" s="58"/>
      <c r="I1274" s="58"/>
      <c r="J1274" s="60"/>
      <c r="K1274" s="60"/>
      <c r="L1274" s="60"/>
    </row>
    <row r="1275" spans="2:12" x14ac:dyDescent="0.25">
      <c r="B1275" s="58"/>
      <c r="C1275" s="58"/>
      <c r="D1275" s="58"/>
      <c r="H1275" s="58"/>
      <c r="I1275" s="58"/>
      <c r="J1275" s="60"/>
      <c r="K1275" s="60"/>
      <c r="L1275" s="60"/>
    </row>
    <row r="1276" spans="2:12" x14ac:dyDescent="0.25">
      <c r="B1276" s="58"/>
      <c r="C1276" s="58"/>
      <c r="D1276" s="58"/>
      <c r="H1276" s="58"/>
      <c r="I1276" s="58"/>
      <c r="J1276" s="60"/>
      <c r="K1276" s="60"/>
      <c r="L1276" s="60"/>
    </row>
    <row r="1277" spans="2:12" x14ac:dyDescent="0.25">
      <c r="B1277" s="58"/>
      <c r="C1277" s="58"/>
      <c r="D1277" s="58"/>
      <c r="H1277" s="58"/>
      <c r="I1277" s="58"/>
      <c r="J1277" s="60"/>
      <c r="K1277" s="60"/>
      <c r="L1277" s="60"/>
    </row>
    <row r="1278" spans="2:12" x14ac:dyDescent="0.25">
      <c r="B1278" s="58"/>
      <c r="C1278" s="58"/>
      <c r="D1278" s="58"/>
      <c r="H1278" s="58"/>
      <c r="I1278" s="58"/>
      <c r="J1278" s="60"/>
      <c r="K1278" s="60"/>
      <c r="L1278" s="60"/>
    </row>
    <row r="1279" spans="2:12" x14ac:dyDescent="0.25">
      <c r="B1279" s="58"/>
      <c r="C1279" s="58"/>
      <c r="D1279" s="58"/>
      <c r="H1279" s="58"/>
      <c r="I1279" s="58"/>
      <c r="J1279" s="60"/>
      <c r="K1279" s="60"/>
      <c r="L1279" s="60"/>
    </row>
    <row r="1280" spans="2:12" x14ac:dyDescent="0.25">
      <c r="B1280" s="58"/>
      <c r="C1280" s="58"/>
      <c r="D1280" s="58"/>
      <c r="H1280" s="58"/>
      <c r="I1280" s="58"/>
      <c r="J1280" s="60"/>
      <c r="K1280" s="60"/>
      <c r="L1280" s="60"/>
    </row>
    <row r="1281" spans="2:12" x14ac:dyDescent="0.25">
      <c r="B1281" s="58"/>
      <c r="C1281" s="58"/>
      <c r="D1281" s="58"/>
      <c r="H1281" s="58"/>
      <c r="I1281" s="58"/>
      <c r="J1281" s="60"/>
      <c r="K1281" s="60"/>
      <c r="L1281" s="60"/>
    </row>
    <row r="1282" spans="2:12" x14ac:dyDescent="0.25">
      <c r="B1282" s="58"/>
      <c r="C1282" s="58"/>
      <c r="D1282" s="58"/>
      <c r="H1282" s="58"/>
      <c r="I1282" s="58"/>
      <c r="J1282" s="60"/>
      <c r="K1282" s="60"/>
      <c r="L1282" s="60"/>
    </row>
    <row r="1283" spans="2:12" x14ac:dyDescent="0.25">
      <c r="B1283" s="58"/>
      <c r="C1283" s="58"/>
      <c r="D1283" s="58"/>
      <c r="H1283" s="58"/>
      <c r="I1283" s="58"/>
      <c r="J1283" s="60"/>
      <c r="K1283" s="60"/>
      <c r="L1283" s="60"/>
    </row>
    <row r="1284" spans="2:12" x14ac:dyDescent="0.25">
      <c r="B1284" s="58"/>
      <c r="C1284" s="58"/>
      <c r="D1284" s="58"/>
      <c r="H1284" s="58"/>
      <c r="I1284" s="58"/>
      <c r="J1284" s="60"/>
      <c r="K1284" s="60"/>
      <c r="L1284" s="60"/>
    </row>
    <row r="1285" spans="2:12" x14ac:dyDescent="0.25">
      <c r="B1285" s="58"/>
      <c r="C1285" s="58"/>
      <c r="D1285" s="58"/>
      <c r="H1285" s="58"/>
      <c r="I1285" s="58"/>
      <c r="J1285" s="60"/>
      <c r="K1285" s="60"/>
      <c r="L1285" s="60"/>
    </row>
    <row r="1286" spans="2:12" x14ac:dyDescent="0.25">
      <c r="B1286" s="58"/>
      <c r="C1286" s="58"/>
      <c r="D1286" s="58"/>
      <c r="H1286" s="58"/>
      <c r="I1286" s="58"/>
      <c r="J1286" s="60"/>
      <c r="K1286" s="60"/>
      <c r="L1286" s="60"/>
    </row>
    <row r="1287" spans="2:12" x14ac:dyDescent="0.25">
      <c r="B1287" s="58"/>
      <c r="C1287" s="58"/>
      <c r="D1287" s="58"/>
      <c r="H1287" s="58"/>
      <c r="I1287" s="58"/>
      <c r="J1287" s="60"/>
      <c r="K1287" s="60"/>
      <c r="L1287" s="60"/>
    </row>
    <row r="1288" spans="2:12" x14ac:dyDescent="0.25">
      <c r="B1288" s="58"/>
      <c r="C1288" s="58"/>
      <c r="D1288" s="58"/>
      <c r="H1288" s="58"/>
      <c r="I1288" s="58"/>
      <c r="J1288" s="60"/>
      <c r="K1288" s="60"/>
      <c r="L1288" s="60"/>
    </row>
    <row r="1289" spans="2:12" x14ac:dyDescent="0.25">
      <c r="B1289" s="58"/>
      <c r="C1289" s="58"/>
      <c r="D1289" s="58"/>
      <c r="H1289" s="58"/>
      <c r="I1289" s="58"/>
      <c r="J1289" s="60"/>
      <c r="K1289" s="60"/>
      <c r="L1289" s="60"/>
    </row>
    <row r="1290" spans="2:12" x14ac:dyDescent="0.25">
      <c r="B1290" s="58"/>
      <c r="C1290" s="58"/>
      <c r="D1290" s="58"/>
      <c r="H1290" s="58"/>
      <c r="I1290" s="58"/>
      <c r="J1290" s="60"/>
      <c r="K1290" s="60"/>
      <c r="L1290" s="60"/>
    </row>
    <row r="1291" spans="2:12" x14ac:dyDescent="0.25">
      <c r="B1291" s="58"/>
      <c r="C1291" s="58"/>
      <c r="D1291" s="58"/>
      <c r="H1291" s="58"/>
      <c r="I1291" s="58"/>
      <c r="J1291" s="60"/>
      <c r="K1291" s="60"/>
      <c r="L1291" s="60"/>
    </row>
    <row r="1292" spans="2:12" x14ac:dyDescent="0.25">
      <c r="B1292" s="58"/>
      <c r="C1292" s="58"/>
      <c r="D1292" s="58"/>
      <c r="H1292" s="58"/>
      <c r="I1292" s="58"/>
      <c r="J1292" s="60"/>
      <c r="K1292" s="60"/>
      <c r="L1292" s="60"/>
    </row>
    <row r="1293" spans="2:12" x14ac:dyDescent="0.25">
      <c r="B1293" s="58"/>
      <c r="C1293" s="58"/>
      <c r="D1293" s="58"/>
      <c r="H1293" s="58"/>
      <c r="I1293" s="58"/>
      <c r="J1293" s="60"/>
      <c r="K1293" s="60"/>
      <c r="L1293" s="60"/>
    </row>
    <row r="1294" spans="2:12" x14ac:dyDescent="0.25">
      <c r="B1294" s="58"/>
      <c r="C1294" s="58"/>
      <c r="D1294" s="58"/>
      <c r="H1294" s="58"/>
      <c r="I1294" s="58"/>
      <c r="J1294" s="60"/>
      <c r="K1294" s="60"/>
      <c r="L1294" s="60"/>
    </row>
    <row r="1295" spans="2:12" x14ac:dyDescent="0.25">
      <c r="B1295" s="58"/>
      <c r="C1295" s="58"/>
      <c r="D1295" s="58"/>
      <c r="H1295" s="58"/>
      <c r="I1295" s="58"/>
      <c r="J1295" s="60"/>
      <c r="K1295" s="60"/>
      <c r="L1295" s="60"/>
    </row>
    <row r="1296" spans="2:12" x14ac:dyDescent="0.25">
      <c r="B1296" s="58"/>
      <c r="C1296" s="58"/>
      <c r="D1296" s="58"/>
      <c r="H1296" s="58"/>
      <c r="I1296" s="58"/>
      <c r="J1296" s="60"/>
      <c r="K1296" s="60"/>
      <c r="L1296" s="60"/>
    </row>
    <row r="1297" spans="2:12" x14ac:dyDescent="0.25">
      <c r="B1297" s="58"/>
      <c r="C1297" s="58"/>
      <c r="D1297" s="58"/>
      <c r="H1297" s="58"/>
      <c r="I1297" s="58"/>
      <c r="J1297" s="60"/>
      <c r="K1297" s="60"/>
      <c r="L1297" s="60"/>
    </row>
    <row r="1298" spans="2:12" x14ac:dyDescent="0.25">
      <c r="B1298" s="58"/>
      <c r="C1298" s="58"/>
      <c r="D1298" s="58"/>
      <c r="H1298" s="58"/>
      <c r="I1298" s="58"/>
      <c r="J1298" s="60"/>
      <c r="K1298" s="60"/>
      <c r="L1298" s="60"/>
    </row>
    <row r="1299" spans="2:12" x14ac:dyDescent="0.25">
      <c r="B1299" s="58"/>
      <c r="C1299" s="58"/>
      <c r="D1299" s="58"/>
      <c r="H1299" s="58"/>
      <c r="I1299" s="58"/>
      <c r="J1299" s="60"/>
      <c r="K1299" s="60"/>
      <c r="L1299" s="60"/>
    </row>
    <row r="1300" spans="2:12" x14ac:dyDescent="0.25">
      <c r="B1300" s="58"/>
      <c r="C1300" s="58"/>
      <c r="D1300" s="58"/>
      <c r="H1300" s="58"/>
      <c r="I1300" s="58"/>
      <c r="J1300" s="60"/>
      <c r="K1300" s="60"/>
      <c r="L1300" s="60"/>
    </row>
    <row r="1301" spans="2:12" x14ac:dyDescent="0.25">
      <c r="B1301" s="58"/>
      <c r="C1301" s="58"/>
      <c r="D1301" s="58"/>
      <c r="H1301" s="58"/>
      <c r="I1301" s="58"/>
      <c r="J1301" s="60"/>
      <c r="K1301" s="60"/>
      <c r="L1301" s="60"/>
    </row>
    <row r="1302" spans="2:12" x14ac:dyDescent="0.25">
      <c r="B1302" s="58"/>
      <c r="C1302" s="58"/>
      <c r="D1302" s="58"/>
      <c r="H1302" s="58"/>
      <c r="I1302" s="58"/>
      <c r="J1302" s="60"/>
      <c r="K1302" s="60"/>
      <c r="L1302" s="60"/>
    </row>
    <row r="1303" spans="2:12" x14ac:dyDescent="0.25">
      <c r="B1303" s="58"/>
      <c r="C1303" s="58"/>
      <c r="D1303" s="58"/>
      <c r="H1303" s="58"/>
      <c r="I1303" s="58"/>
      <c r="J1303" s="60"/>
      <c r="K1303" s="60"/>
      <c r="L1303" s="60"/>
    </row>
    <row r="1304" spans="2:12" x14ac:dyDescent="0.25">
      <c r="B1304" s="58"/>
      <c r="C1304" s="58"/>
      <c r="D1304" s="58"/>
      <c r="H1304" s="58"/>
      <c r="I1304" s="58"/>
      <c r="J1304" s="60"/>
      <c r="K1304" s="60"/>
      <c r="L1304" s="60"/>
    </row>
    <row r="1305" spans="2:12" x14ac:dyDescent="0.25">
      <c r="B1305" s="58"/>
      <c r="C1305" s="58"/>
      <c r="D1305" s="58"/>
      <c r="H1305" s="58"/>
      <c r="I1305" s="58"/>
      <c r="J1305" s="60"/>
      <c r="K1305" s="60"/>
      <c r="L1305" s="60"/>
    </row>
    <row r="1306" spans="2:12" x14ac:dyDescent="0.25">
      <c r="B1306" s="58"/>
      <c r="C1306" s="58"/>
      <c r="D1306" s="58"/>
      <c r="H1306" s="58"/>
      <c r="I1306" s="58"/>
      <c r="J1306" s="60"/>
      <c r="K1306" s="60"/>
      <c r="L1306" s="60"/>
    </row>
    <row r="1307" spans="2:12" x14ac:dyDescent="0.25">
      <c r="B1307" s="58"/>
      <c r="C1307" s="58"/>
      <c r="D1307" s="58"/>
      <c r="H1307" s="58"/>
      <c r="I1307" s="58"/>
      <c r="J1307" s="60"/>
      <c r="K1307" s="60"/>
      <c r="L1307" s="60"/>
    </row>
    <row r="1308" spans="2:12" x14ac:dyDescent="0.25">
      <c r="B1308" s="58"/>
      <c r="C1308" s="58"/>
      <c r="D1308" s="58"/>
      <c r="H1308" s="58"/>
      <c r="I1308" s="58"/>
      <c r="J1308" s="60"/>
      <c r="K1308" s="60"/>
      <c r="L1308" s="60"/>
    </row>
    <row r="1309" spans="2:12" x14ac:dyDescent="0.25">
      <c r="B1309" s="58"/>
      <c r="C1309" s="58"/>
      <c r="D1309" s="58"/>
      <c r="H1309" s="58"/>
      <c r="I1309" s="58"/>
      <c r="J1309" s="60"/>
      <c r="K1309" s="60"/>
      <c r="L1309" s="60"/>
    </row>
    <row r="1310" spans="2:12" x14ac:dyDescent="0.25">
      <c r="B1310" s="58"/>
      <c r="C1310" s="58"/>
      <c r="D1310" s="58"/>
      <c r="H1310" s="58"/>
      <c r="I1310" s="58"/>
      <c r="J1310" s="60"/>
      <c r="K1310" s="60"/>
      <c r="L1310" s="60"/>
    </row>
    <row r="1311" spans="2:12" x14ac:dyDescent="0.25">
      <c r="B1311" s="58"/>
      <c r="C1311" s="58"/>
      <c r="D1311" s="58"/>
      <c r="H1311" s="58"/>
      <c r="I1311" s="58"/>
      <c r="J1311" s="60"/>
      <c r="K1311" s="60"/>
      <c r="L1311" s="60"/>
    </row>
    <row r="1312" spans="2:12" x14ac:dyDescent="0.25">
      <c r="B1312" s="58"/>
      <c r="C1312" s="58"/>
      <c r="D1312" s="58"/>
      <c r="H1312" s="58"/>
      <c r="I1312" s="58"/>
      <c r="J1312" s="60"/>
      <c r="K1312" s="60"/>
      <c r="L1312" s="60"/>
    </row>
    <row r="1313" spans="2:12" x14ac:dyDescent="0.25">
      <c r="B1313" s="58"/>
      <c r="C1313" s="58"/>
      <c r="D1313" s="58"/>
      <c r="H1313" s="58"/>
      <c r="I1313" s="58"/>
      <c r="J1313" s="60"/>
      <c r="K1313" s="60"/>
      <c r="L1313" s="60"/>
    </row>
    <row r="1314" spans="2:12" x14ac:dyDescent="0.25">
      <c r="B1314" s="58"/>
      <c r="C1314" s="58"/>
      <c r="D1314" s="58"/>
      <c r="H1314" s="58"/>
      <c r="I1314" s="58"/>
      <c r="J1314" s="60"/>
      <c r="K1314" s="60"/>
      <c r="L1314" s="60"/>
    </row>
    <row r="1315" spans="2:12" x14ac:dyDescent="0.25">
      <c r="B1315" s="58"/>
      <c r="C1315" s="58"/>
      <c r="D1315" s="58"/>
      <c r="H1315" s="58"/>
      <c r="I1315" s="58"/>
      <c r="J1315" s="60"/>
      <c r="K1315" s="60"/>
      <c r="L1315" s="60"/>
    </row>
    <row r="1316" spans="2:12" x14ac:dyDescent="0.25">
      <c r="B1316" s="58"/>
      <c r="C1316" s="58"/>
      <c r="D1316" s="58"/>
      <c r="H1316" s="58"/>
      <c r="I1316" s="58"/>
      <c r="J1316" s="60"/>
      <c r="K1316" s="60"/>
      <c r="L1316" s="60"/>
    </row>
    <row r="1317" spans="2:12" x14ac:dyDescent="0.25">
      <c r="B1317" s="58"/>
      <c r="C1317" s="58"/>
      <c r="D1317" s="58"/>
      <c r="H1317" s="58"/>
      <c r="I1317" s="58"/>
      <c r="J1317" s="60"/>
      <c r="K1317" s="60"/>
      <c r="L1317" s="60"/>
    </row>
    <row r="1318" spans="2:12" x14ac:dyDescent="0.25">
      <c r="B1318" s="58"/>
      <c r="C1318" s="58"/>
      <c r="D1318" s="58"/>
      <c r="H1318" s="58"/>
      <c r="I1318" s="58"/>
      <c r="J1318" s="60"/>
      <c r="K1318" s="60"/>
      <c r="L1318" s="60"/>
    </row>
    <row r="1319" spans="2:12" x14ac:dyDescent="0.25">
      <c r="B1319" s="58"/>
      <c r="C1319" s="58"/>
      <c r="D1319" s="58"/>
      <c r="H1319" s="58"/>
      <c r="I1319" s="58"/>
      <c r="J1319" s="60"/>
      <c r="K1319" s="60"/>
      <c r="L1319" s="60"/>
    </row>
    <row r="1320" spans="2:12" x14ac:dyDescent="0.25">
      <c r="B1320" s="58"/>
      <c r="C1320" s="58"/>
      <c r="D1320" s="58"/>
      <c r="H1320" s="58"/>
      <c r="I1320" s="58"/>
      <c r="J1320" s="60"/>
      <c r="K1320" s="60"/>
      <c r="L1320" s="60"/>
    </row>
    <row r="1321" spans="2:12" x14ac:dyDescent="0.25">
      <c r="B1321" s="58"/>
      <c r="C1321" s="58"/>
      <c r="D1321" s="58"/>
      <c r="H1321" s="58"/>
      <c r="I1321" s="58"/>
      <c r="J1321" s="60"/>
      <c r="K1321" s="60"/>
      <c r="L1321" s="60"/>
    </row>
    <row r="1322" spans="2:12" x14ac:dyDescent="0.25">
      <c r="B1322" s="58"/>
      <c r="C1322" s="58"/>
      <c r="D1322" s="58"/>
      <c r="H1322" s="58"/>
      <c r="I1322" s="58"/>
      <c r="J1322" s="60"/>
      <c r="K1322" s="60"/>
      <c r="L1322" s="60"/>
    </row>
    <row r="1323" spans="2:12" x14ac:dyDescent="0.25">
      <c r="B1323" s="58"/>
      <c r="C1323" s="58"/>
      <c r="D1323" s="58"/>
      <c r="H1323" s="58"/>
      <c r="I1323" s="58"/>
      <c r="J1323" s="60"/>
      <c r="K1323" s="60"/>
      <c r="L1323" s="60"/>
    </row>
    <row r="1324" spans="2:12" x14ac:dyDescent="0.25">
      <c r="B1324" s="58"/>
      <c r="C1324" s="58"/>
      <c r="D1324" s="58"/>
      <c r="H1324" s="58"/>
      <c r="I1324" s="58"/>
      <c r="J1324" s="60"/>
      <c r="K1324" s="60"/>
      <c r="L1324" s="60"/>
    </row>
    <row r="1325" spans="2:12" x14ac:dyDescent="0.25">
      <c r="B1325" s="58"/>
      <c r="C1325" s="58"/>
      <c r="D1325" s="58"/>
      <c r="H1325" s="58"/>
      <c r="I1325" s="58"/>
      <c r="J1325" s="60"/>
      <c r="K1325" s="60"/>
      <c r="L1325" s="60"/>
    </row>
    <row r="1326" spans="2:12" x14ac:dyDescent="0.25">
      <c r="B1326" s="58"/>
      <c r="C1326" s="58"/>
      <c r="D1326" s="58"/>
      <c r="H1326" s="58"/>
      <c r="I1326" s="58"/>
      <c r="J1326" s="60"/>
      <c r="K1326" s="60"/>
      <c r="L1326" s="60"/>
    </row>
    <row r="1327" spans="2:12" x14ac:dyDescent="0.25">
      <c r="B1327" s="58"/>
      <c r="C1327" s="58"/>
      <c r="D1327" s="58"/>
      <c r="H1327" s="58"/>
      <c r="I1327" s="58"/>
      <c r="J1327" s="60"/>
      <c r="K1327" s="60"/>
      <c r="L1327" s="60"/>
    </row>
    <row r="1328" spans="2:12" x14ac:dyDescent="0.25">
      <c r="B1328" s="58"/>
      <c r="C1328" s="58"/>
      <c r="D1328" s="58"/>
      <c r="H1328" s="58"/>
      <c r="I1328" s="58"/>
      <c r="J1328" s="60"/>
      <c r="K1328" s="60"/>
      <c r="L1328" s="60"/>
    </row>
    <row r="1329" spans="2:12" x14ac:dyDescent="0.25">
      <c r="B1329" s="58"/>
      <c r="C1329" s="58"/>
      <c r="D1329" s="58"/>
      <c r="H1329" s="58"/>
      <c r="I1329" s="58"/>
      <c r="J1329" s="60"/>
      <c r="K1329" s="60"/>
      <c r="L1329" s="60"/>
    </row>
    <row r="1330" spans="2:12" x14ac:dyDescent="0.25">
      <c r="B1330" s="58"/>
      <c r="C1330" s="58"/>
      <c r="D1330" s="58"/>
      <c r="H1330" s="58"/>
      <c r="I1330" s="58"/>
      <c r="J1330" s="60"/>
      <c r="K1330" s="60"/>
      <c r="L1330" s="60"/>
    </row>
    <row r="1331" spans="2:12" x14ac:dyDescent="0.25">
      <c r="B1331" s="58"/>
      <c r="C1331" s="58"/>
      <c r="D1331" s="58"/>
      <c r="H1331" s="58"/>
      <c r="I1331" s="58"/>
      <c r="J1331" s="60"/>
      <c r="K1331" s="60"/>
      <c r="L1331" s="60"/>
    </row>
    <row r="1332" spans="2:12" x14ac:dyDescent="0.25">
      <c r="B1332" s="58"/>
      <c r="C1332" s="58"/>
      <c r="D1332" s="58"/>
      <c r="H1332" s="58"/>
      <c r="I1332" s="58"/>
      <c r="J1332" s="60"/>
      <c r="K1332" s="60"/>
      <c r="L1332" s="60"/>
    </row>
    <row r="1333" spans="2:12" x14ac:dyDescent="0.25">
      <c r="B1333" s="58"/>
      <c r="C1333" s="58"/>
      <c r="D1333" s="58"/>
      <c r="H1333" s="58"/>
      <c r="I1333" s="58"/>
      <c r="J1333" s="60"/>
      <c r="K1333" s="60"/>
      <c r="L1333" s="60"/>
    </row>
    <row r="1334" spans="2:12" x14ac:dyDescent="0.25">
      <c r="B1334" s="58"/>
      <c r="C1334" s="58"/>
      <c r="D1334" s="58"/>
      <c r="H1334" s="58"/>
      <c r="I1334" s="58"/>
      <c r="J1334" s="60"/>
      <c r="K1334" s="60"/>
      <c r="L1334" s="60"/>
    </row>
    <row r="1335" spans="2:12" x14ac:dyDescent="0.25">
      <c r="B1335" s="58"/>
      <c r="C1335" s="58"/>
      <c r="D1335" s="58"/>
      <c r="H1335" s="58"/>
      <c r="I1335" s="58"/>
      <c r="J1335" s="60"/>
      <c r="K1335" s="60"/>
      <c r="L1335" s="60"/>
    </row>
    <row r="1336" spans="2:12" x14ac:dyDescent="0.25">
      <c r="B1336" s="58"/>
      <c r="C1336" s="58"/>
      <c r="D1336" s="58"/>
      <c r="H1336" s="58"/>
      <c r="I1336" s="58"/>
      <c r="J1336" s="60"/>
      <c r="K1336" s="60"/>
      <c r="L1336" s="60"/>
    </row>
    <row r="1337" spans="2:12" x14ac:dyDescent="0.25">
      <c r="B1337" s="58"/>
      <c r="C1337" s="58"/>
      <c r="D1337" s="58"/>
      <c r="H1337" s="58"/>
      <c r="I1337" s="58"/>
      <c r="J1337" s="60"/>
      <c r="K1337" s="60"/>
      <c r="L1337" s="60"/>
    </row>
    <row r="1338" spans="2:12" x14ac:dyDescent="0.25">
      <c r="B1338" s="58"/>
      <c r="C1338" s="58"/>
      <c r="D1338" s="58"/>
      <c r="H1338" s="58"/>
      <c r="I1338" s="58"/>
      <c r="J1338" s="60"/>
      <c r="K1338" s="60"/>
      <c r="L1338" s="60"/>
    </row>
    <row r="1339" spans="2:12" x14ac:dyDescent="0.25">
      <c r="B1339" s="58"/>
      <c r="C1339" s="58"/>
      <c r="D1339" s="58"/>
      <c r="H1339" s="58"/>
      <c r="I1339" s="58"/>
      <c r="J1339" s="60"/>
      <c r="K1339" s="60"/>
      <c r="L1339" s="60"/>
    </row>
    <row r="1340" spans="2:12" x14ac:dyDescent="0.25">
      <c r="B1340" s="58"/>
      <c r="C1340" s="58"/>
      <c r="D1340" s="58"/>
      <c r="H1340" s="58"/>
      <c r="I1340" s="58"/>
      <c r="J1340" s="60"/>
      <c r="K1340" s="60"/>
      <c r="L1340" s="60"/>
    </row>
    <row r="1341" spans="2:12" x14ac:dyDescent="0.25">
      <c r="B1341" s="58"/>
      <c r="C1341" s="58"/>
      <c r="D1341" s="58"/>
      <c r="H1341" s="58"/>
      <c r="I1341" s="58"/>
      <c r="J1341" s="60"/>
      <c r="K1341" s="60"/>
      <c r="L1341" s="60"/>
    </row>
    <row r="1342" spans="2:12" x14ac:dyDescent="0.25">
      <c r="B1342" s="58"/>
      <c r="C1342" s="58"/>
      <c r="D1342" s="58"/>
      <c r="H1342" s="58"/>
      <c r="I1342" s="58"/>
      <c r="J1342" s="60"/>
      <c r="K1342" s="60"/>
      <c r="L1342" s="60"/>
    </row>
    <row r="1343" spans="2:12" x14ac:dyDescent="0.25">
      <c r="B1343" s="58"/>
      <c r="C1343" s="58"/>
      <c r="D1343" s="58"/>
      <c r="H1343" s="58"/>
      <c r="I1343" s="58"/>
      <c r="J1343" s="60"/>
      <c r="K1343" s="60"/>
      <c r="L1343" s="60"/>
    </row>
    <row r="1344" spans="2:12" x14ac:dyDescent="0.25">
      <c r="B1344" s="58"/>
      <c r="C1344" s="58"/>
      <c r="D1344" s="58"/>
      <c r="H1344" s="58"/>
      <c r="I1344" s="58"/>
      <c r="J1344" s="60"/>
      <c r="K1344" s="60"/>
      <c r="L1344" s="60"/>
    </row>
    <row r="1345" spans="2:12" x14ac:dyDescent="0.25">
      <c r="B1345" s="58"/>
      <c r="C1345" s="58"/>
      <c r="D1345" s="58"/>
      <c r="H1345" s="58"/>
      <c r="I1345" s="58"/>
      <c r="J1345" s="60"/>
      <c r="K1345" s="60"/>
      <c r="L1345" s="60"/>
    </row>
    <row r="1346" spans="2:12" x14ac:dyDescent="0.25">
      <c r="B1346" s="58"/>
      <c r="C1346" s="58"/>
      <c r="D1346" s="58"/>
      <c r="H1346" s="58"/>
      <c r="I1346" s="58"/>
      <c r="J1346" s="60"/>
      <c r="K1346" s="60"/>
      <c r="L1346" s="60"/>
    </row>
    <row r="1347" spans="2:12" x14ac:dyDescent="0.25">
      <c r="B1347" s="58"/>
      <c r="C1347" s="58"/>
      <c r="D1347" s="58"/>
      <c r="H1347" s="58"/>
      <c r="I1347" s="58"/>
      <c r="J1347" s="60"/>
      <c r="K1347" s="60"/>
      <c r="L1347" s="60"/>
    </row>
    <row r="1348" spans="2:12" x14ac:dyDescent="0.25">
      <c r="B1348" s="58"/>
      <c r="C1348" s="58"/>
      <c r="D1348" s="58"/>
      <c r="H1348" s="58"/>
      <c r="I1348" s="58"/>
      <c r="J1348" s="60"/>
      <c r="K1348" s="60"/>
      <c r="L1348" s="60"/>
    </row>
    <row r="1349" spans="2:12" x14ac:dyDescent="0.25">
      <c r="B1349" s="58"/>
      <c r="C1349" s="58"/>
      <c r="D1349" s="58"/>
      <c r="H1349" s="58"/>
      <c r="I1349" s="58"/>
      <c r="J1349" s="60"/>
      <c r="K1349" s="60"/>
      <c r="L1349" s="60"/>
    </row>
    <row r="1350" spans="2:12" x14ac:dyDescent="0.25">
      <c r="B1350" s="58"/>
      <c r="C1350" s="58"/>
      <c r="D1350" s="58"/>
      <c r="H1350" s="58"/>
      <c r="I1350" s="58"/>
      <c r="J1350" s="60"/>
      <c r="K1350" s="60"/>
      <c r="L1350" s="60"/>
    </row>
    <row r="1351" spans="2:12" x14ac:dyDescent="0.25">
      <c r="B1351" s="58"/>
      <c r="C1351" s="58"/>
      <c r="D1351" s="58"/>
      <c r="H1351" s="58"/>
      <c r="I1351" s="58"/>
      <c r="J1351" s="60"/>
      <c r="K1351" s="60"/>
      <c r="L1351" s="60"/>
    </row>
    <row r="1352" spans="2:12" x14ac:dyDescent="0.25">
      <c r="B1352" s="58"/>
      <c r="C1352" s="58"/>
      <c r="D1352" s="58"/>
      <c r="H1352" s="58"/>
      <c r="I1352" s="58"/>
      <c r="J1352" s="60"/>
      <c r="K1352" s="60"/>
      <c r="L1352" s="60"/>
    </row>
    <row r="1353" spans="2:12" x14ac:dyDescent="0.25">
      <c r="B1353" s="58"/>
      <c r="C1353" s="58"/>
      <c r="D1353" s="58"/>
      <c r="H1353" s="58"/>
      <c r="I1353" s="58"/>
      <c r="J1353" s="60"/>
      <c r="K1353" s="60"/>
      <c r="L1353" s="60"/>
    </row>
    <row r="1354" spans="2:12" x14ac:dyDescent="0.25">
      <c r="B1354" s="58"/>
      <c r="C1354" s="58"/>
      <c r="D1354" s="58"/>
      <c r="H1354" s="58"/>
      <c r="I1354" s="58"/>
      <c r="J1354" s="60"/>
      <c r="K1354" s="60"/>
      <c r="L1354" s="60"/>
    </row>
    <row r="1355" spans="2:12" x14ac:dyDescent="0.25">
      <c r="B1355" s="58"/>
      <c r="C1355" s="58"/>
      <c r="D1355" s="58"/>
      <c r="H1355" s="58"/>
      <c r="I1355" s="58"/>
      <c r="J1355" s="60"/>
      <c r="K1355" s="60"/>
      <c r="L1355" s="60"/>
    </row>
    <row r="1356" spans="2:12" x14ac:dyDescent="0.25">
      <c r="B1356" s="58"/>
      <c r="C1356" s="58"/>
      <c r="D1356" s="58"/>
      <c r="H1356" s="58"/>
      <c r="I1356" s="58"/>
      <c r="J1356" s="60"/>
      <c r="K1356" s="60"/>
      <c r="L1356" s="60"/>
    </row>
    <row r="1357" spans="2:12" x14ac:dyDescent="0.25">
      <c r="B1357" s="58"/>
      <c r="C1357" s="58"/>
      <c r="D1357" s="58"/>
      <c r="H1357" s="58"/>
      <c r="I1357" s="58"/>
      <c r="J1357" s="60"/>
      <c r="K1357" s="60"/>
      <c r="L1357" s="60"/>
    </row>
    <row r="1358" spans="2:12" x14ac:dyDescent="0.25">
      <c r="B1358" s="58"/>
      <c r="C1358" s="58"/>
      <c r="D1358" s="58"/>
      <c r="H1358" s="58"/>
      <c r="I1358" s="58"/>
      <c r="J1358" s="60"/>
      <c r="K1358" s="60"/>
      <c r="L1358" s="60"/>
    </row>
    <row r="1359" spans="2:12" x14ac:dyDescent="0.25">
      <c r="B1359" s="58"/>
      <c r="C1359" s="58"/>
      <c r="D1359" s="58"/>
      <c r="H1359" s="58"/>
      <c r="I1359" s="58"/>
      <c r="J1359" s="60"/>
      <c r="K1359" s="60"/>
      <c r="L1359" s="60"/>
    </row>
    <row r="1360" spans="2:12" x14ac:dyDescent="0.25">
      <c r="B1360" s="58"/>
      <c r="C1360" s="58"/>
      <c r="D1360" s="58"/>
      <c r="H1360" s="58"/>
      <c r="I1360" s="58"/>
      <c r="J1360" s="60"/>
      <c r="K1360" s="60"/>
      <c r="L1360" s="60"/>
    </row>
    <row r="1361" spans="2:12" x14ac:dyDescent="0.25">
      <c r="B1361" s="58"/>
      <c r="C1361" s="58"/>
      <c r="D1361" s="58"/>
      <c r="H1361" s="58"/>
      <c r="I1361" s="58"/>
      <c r="J1361" s="60"/>
      <c r="K1361" s="60"/>
      <c r="L1361" s="60"/>
    </row>
    <row r="1362" spans="2:12" x14ac:dyDescent="0.25">
      <c r="B1362" s="58"/>
      <c r="C1362" s="58"/>
      <c r="D1362" s="58"/>
      <c r="H1362" s="58"/>
      <c r="I1362" s="58"/>
      <c r="J1362" s="60"/>
      <c r="K1362" s="60"/>
      <c r="L1362" s="60"/>
    </row>
    <row r="1363" spans="2:12" x14ac:dyDescent="0.25">
      <c r="B1363" s="58"/>
      <c r="C1363" s="58"/>
      <c r="D1363" s="58"/>
      <c r="H1363" s="58"/>
      <c r="I1363" s="58"/>
      <c r="J1363" s="60"/>
      <c r="K1363" s="60"/>
      <c r="L1363" s="60"/>
    </row>
    <row r="1364" spans="2:12" x14ac:dyDescent="0.25">
      <c r="B1364" s="58"/>
      <c r="C1364" s="58"/>
      <c r="D1364" s="58"/>
      <c r="H1364" s="58"/>
      <c r="I1364" s="58"/>
      <c r="J1364" s="60"/>
      <c r="K1364" s="60"/>
      <c r="L1364" s="60"/>
    </row>
    <row r="1365" spans="2:12" x14ac:dyDescent="0.25">
      <c r="B1365" s="58"/>
      <c r="C1365" s="58"/>
      <c r="D1365" s="58"/>
      <c r="H1365" s="58"/>
      <c r="I1365" s="58"/>
      <c r="J1365" s="60"/>
      <c r="K1365" s="60"/>
      <c r="L1365" s="60"/>
    </row>
    <row r="1366" spans="2:12" x14ac:dyDescent="0.25">
      <c r="B1366" s="58"/>
      <c r="C1366" s="58"/>
      <c r="D1366" s="58"/>
      <c r="H1366" s="58"/>
      <c r="I1366" s="58"/>
      <c r="J1366" s="60"/>
      <c r="K1366" s="60"/>
      <c r="L1366" s="60"/>
    </row>
    <row r="1367" spans="2:12" x14ac:dyDescent="0.25">
      <c r="B1367" s="58"/>
      <c r="C1367" s="58"/>
      <c r="D1367" s="58"/>
      <c r="H1367" s="58"/>
      <c r="I1367" s="58"/>
      <c r="J1367" s="60"/>
      <c r="K1367" s="60"/>
      <c r="L1367" s="60"/>
    </row>
    <row r="1368" spans="2:12" x14ac:dyDescent="0.25">
      <c r="B1368" s="58"/>
      <c r="C1368" s="58"/>
      <c r="D1368" s="58"/>
      <c r="H1368" s="58"/>
      <c r="I1368" s="58"/>
      <c r="J1368" s="60"/>
      <c r="K1368" s="60"/>
      <c r="L1368" s="60"/>
    </row>
    <row r="1369" spans="2:12" x14ac:dyDescent="0.25">
      <c r="B1369" s="58"/>
      <c r="C1369" s="58"/>
      <c r="D1369" s="58"/>
      <c r="H1369" s="58"/>
      <c r="I1369" s="58"/>
      <c r="J1369" s="60"/>
      <c r="K1369" s="60"/>
      <c r="L1369" s="60"/>
    </row>
    <row r="1370" spans="2:12" x14ac:dyDescent="0.25">
      <c r="B1370" s="58"/>
      <c r="C1370" s="58"/>
      <c r="D1370" s="58"/>
      <c r="H1370" s="58"/>
      <c r="I1370" s="58"/>
      <c r="J1370" s="60"/>
      <c r="K1370" s="60"/>
      <c r="L1370" s="60"/>
    </row>
    <row r="1371" spans="2:12" x14ac:dyDescent="0.25">
      <c r="B1371" s="58"/>
      <c r="C1371" s="58"/>
      <c r="D1371" s="58"/>
      <c r="H1371" s="58"/>
      <c r="I1371" s="58"/>
      <c r="J1371" s="60"/>
      <c r="K1371" s="60"/>
      <c r="L1371" s="60"/>
    </row>
    <row r="1372" spans="2:12" x14ac:dyDescent="0.25">
      <c r="B1372" s="58"/>
      <c r="C1372" s="58"/>
      <c r="D1372" s="58"/>
      <c r="H1372" s="58"/>
      <c r="I1372" s="58"/>
      <c r="J1372" s="60"/>
      <c r="K1372" s="60"/>
      <c r="L1372" s="60"/>
    </row>
    <row r="1373" spans="2:12" x14ac:dyDescent="0.25">
      <c r="B1373" s="58"/>
      <c r="C1373" s="58"/>
      <c r="D1373" s="58"/>
      <c r="H1373" s="58"/>
      <c r="I1373" s="58"/>
      <c r="J1373" s="60"/>
      <c r="K1373" s="60"/>
      <c r="L1373" s="60"/>
    </row>
    <row r="1374" spans="2:12" x14ac:dyDescent="0.25">
      <c r="B1374" s="58"/>
      <c r="C1374" s="58"/>
      <c r="D1374" s="58"/>
      <c r="H1374" s="58"/>
      <c r="I1374" s="58"/>
      <c r="J1374" s="60"/>
      <c r="K1374" s="60"/>
      <c r="L1374" s="60"/>
    </row>
    <row r="1375" spans="2:12" x14ac:dyDescent="0.25">
      <c r="B1375" s="58"/>
      <c r="C1375" s="58"/>
      <c r="D1375" s="58"/>
      <c r="H1375" s="58"/>
      <c r="I1375" s="58"/>
      <c r="J1375" s="60"/>
      <c r="K1375" s="60"/>
      <c r="L1375" s="60"/>
    </row>
    <row r="1376" spans="2:12" x14ac:dyDescent="0.25">
      <c r="B1376" s="58"/>
      <c r="C1376" s="58"/>
      <c r="D1376" s="58"/>
      <c r="H1376" s="58"/>
      <c r="I1376" s="58"/>
      <c r="J1376" s="60"/>
      <c r="K1376" s="60"/>
      <c r="L1376" s="60"/>
    </row>
    <row r="1377" spans="2:12" x14ac:dyDescent="0.25">
      <c r="B1377" s="58"/>
      <c r="C1377" s="58"/>
      <c r="D1377" s="58"/>
      <c r="H1377" s="58"/>
      <c r="I1377" s="58"/>
      <c r="J1377" s="60"/>
      <c r="K1377" s="60"/>
      <c r="L1377" s="60"/>
    </row>
    <row r="1378" spans="2:12" x14ac:dyDescent="0.25">
      <c r="B1378" s="58"/>
      <c r="C1378" s="58"/>
      <c r="D1378" s="58"/>
      <c r="H1378" s="58"/>
      <c r="I1378" s="58"/>
      <c r="J1378" s="60"/>
      <c r="K1378" s="60"/>
      <c r="L1378" s="60"/>
    </row>
    <row r="1379" spans="2:12" x14ac:dyDescent="0.25">
      <c r="B1379" s="58"/>
      <c r="C1379" s="58"/>
      <c r="D1379" s="58"/>
      <c r="H1379" s="58"/>
      <c r="I1379" s="58"/>
      <c r="J1379" s="60"/>
      <c r="K1379" s="60"/>
      <c r="L1379" s="60"/>
    </row>
    <row r="1380" spans="2:12" x14ac:dyDescent="0.25">
      <c r="B1380" s="58"/>
      <c r="C1380" s="58"/>
      <c r="D1380" s="58"/>
      <c r="H1380" s="58"/>
      <c r="I1380" s="58"/>
      <c r="J1380" s="60"/>
      <c r="K1380" s="60"/>
      <c r="L1380" s="60"/>
    </row>
    <row r="1381" spans="2:12" x14ac:dyDescent="0.25">
      <c r="B1381" s="58"/>
      <c r="C1381" s="58"/>
      <c r="D1381" s="58"/>
      <c r="H1381" s="58"/>
      <c r="I1381" s="58"/>
      <c r="J1381" s="60"/>
      <c r="K1381" s="60"/>
      <c r="L1381" s="60"/>
    </row>
    <row r="1382" spans="2:12" x14ac:dyDescent="0.25">
      <c r="B1382" s="58"/>
      <c r="C1382" s="58"/>
      <c r="D1382" s="58"/>
      <c r="H1382" s="58"/>
      <c r="I1382" s="58"/>
      <c r="J1382" s="60"/>
      <c r="K1382" s="60"/>
      <c r="L1382" s="60"/>
    </row>
    <row r="1383" spans="2:12" x14ac:dyDescent="0.25">
      <c r="B1383" s="58"/>
      <c r="C1383" s="58"/>
      <c r="D1383" s="58"/>
      <c r="H1383" s="58"/>
      <c r="I1383" s="58"/>
      <c r="J1383" s="60"/>
      <c r="K1383" s="60"/>
      <c r="L1383" s="60"/>
    </row>
    <row r="1384" spans="2:12" x14ac:dyDescent="0.25">
      <c r="B1384" s="58"/>
      <c r="C1384" s="58"/>
      <c r="D1384" s="58"/>
      <c r="H1384" s="58"/>
      <c r="I1384" s="58"/>
      <c r="J1384" s="60"/>
      <c r="K1384" s="60"/>
      <c r="L1384" s="60"/>
    </row>
    <row r="1385" spans="2:12" x14ac:dyDescent="0.25">
      <c r="B1385" s="58"/>
      <c r="C1385" s="58"/>
      <c r="D1385" s="58"/>
      <c r="H1385" s="58"/>
      <c r="I1385" s="58"/>
      <c r="J1385" s="60"/>
      <c r="K1385" s="60"/>
      <c r="L1385" s="60"/>
    </row>
    <row r="1386" spans="2:12" x14ac:dyDescent="0.25">
      <c r="B1386" s="58"/>
      <c r="C1386" s="58"/>
      <c r="D1386" s="58"/>
      <c r="H1386" s="58"/>
      <c r="I1386" s="58"/>
      <c r="J1386" s="60"/>
      <c r="K1386" s="60"/>
      <c r="L1386" s="60"/>
    </row>
    <row r="1387" spans="2:12" x14ac:dyDescent="0.25">
      <c r="B1387" s="58"/>
      <c r="C1387" s="58"/>
      <c r="D1387" s="58"/>
      <c r="H1387" s="58"/>
      <c r="I1387" s="58"/>
      <c r="J1387" s="60"/>
      <c r="K1387" s="60"/>
      <c r="L1387" s="60"/>
    </row>
    <row r="1388" spans="2:12" x14ac:dyDescent="0.25">
      <c r="B1388" s="58"/>
      <c r="C1388" s="58"/>
      <c r="D1388" s="58"/>
      <c r="H1388" s="58"/>
      <c r="I1388" s="58"/>
      <c r="J1388" s="60"/>
      <c r="K1388" s="60"/>
      <c r="L1388" s="60"/>
    </row>
    <row r="1389" spans="2:12" x14ac:dyDescent="0.25">
      <c r="B1389" s="58"/>
      <c r="C1389" s="58"/>
      <c r="D1389" s="58"/>
      <c r="H1389" s="58"/>
      <c r="I1389" s="58"/>
      <c r="J1389" s="60"/>
      <c r="K1389" s="60"/>
      <c r="L1389" s="60"/>
    </row>
    <row r="1390" spans="2:12" x14ac:dyDescent="0.25">
      <c r="B1390" s="58"/>
      <c r="C1390" s="58"/>
      <c r="D1390" s="58"/>
      <c r="H1390" s="58"/>
      <c r="I1390" s="58"/>
      <c r="J1390" s="60"/>
      <c r="K1390" s="60"/>
      <c r="L1390" s="60"/>
    </row>
    <row r="1391" spans="2:12" x14ac:dyDescent="0.25">
      <c r="B1391" s="58"/>
      <c r="C1391" s="58"/>
      <c r="D1391" s="58"/>
      <c r="H1391" s="58"/>
      <c r="I1391" s="58"/>
      <c r="J1391" s="60"/>
      <c r="K1391" s="60"/>
      <c r="L1391" s="60"/>
    </row>
    <row r="1392" spans="2:12" x14ac:dyDescent="0.25">
      <c r="B1392" s="58"/>
      <c r="C1392" s="58"/>
      <c r="D1392" s="58"/>
      <c r="H1392" s="58"/>
      <c r="I1392" s="58"/>
      <c r="J1392" s="60"/>
      <c r="K1392" s="60"/>
      <c r="L1392" s="60"/>
    </row>
    <row r="1393" spans="2:12" x14ac:dyDescent="0.25">
      <c r="B1393" s="58"/>
      <c r="C1393" s="58"/>
      <c r="D1393" s="58"/>
      <c r="H1393" s="58"/>
      <c r="I1393" s="58"/>
      <c r="J1393" s="60"/>
      <c r="K1393" s="60"/>
      <c r="L1393" s="60"/>
    </row>
    <row r="1394" spans="2:12" x14ac:dyDescent="0.25">
      <c r="B1394" s="58"/>
      <c r="C1394" s="58"/>
      <c r="D1394" s="58"/>
      <c r="H1394" s="58"/>
      <c r="I1394" s="58"/>
      <c r="J1394" s="60"/>
      <c r="K1394" s="60"/>
      <c r="L1394" s="60"/>
    </row>
    <row r="1395" spans="2:12" x14ac:dyDescent="0.25">
      <c r="B1395" s="58"/>
      <c r="C1395" s="58"/>
      <c r="D1395" s="58"/>
      <c r="H1395" s="58"/>
      <c r="I1395" s="58"/>
      <c r="J1395" s="60"/>
      <c r="K1395" s="60"/>
      <c r="L1395" s="60"/>
    </row>
    <row r="1396" spans="2:12" x14ac:dyDescent="0.25">
      <c r="B1396" s="58"/>
      <c r="C1396" s="58"/>
      <c r="D1396" s="58"/>
      <c r="H1396" s="58"/>
      <c r="I1396" s="58"/>
      <c r="J1396" s="60"/>
      <c r="K1396" s="60"/>
      <c r="L1396" s="60"/>
    </row>
    <row r="1397" spans="2:12" x14ac:dyDescent="0.25">
      <c r="B1397" s="58"/>
      <c r="C1397" s="58"/>
      <c r="D1397" s="58"/>
      <c r="H1397" s="58"/>
      <c r="I1397" s="58"/>
      <c r="J1397" s="60"/>
      <c r="K1397" s="60"/>
      <c r="L1397" s="60"/>
    </row>
    <row r="1398" spans="2:12" x14ac:dyDescent="0.25">
      <c r="B1398" s="58"/>
      <c r="C1398" s="58"/>
      <c r="D1398" s="58"/>
      <c r="H1398" s="58"/>
      <c r="I1398" s="58"/>
      <c r="J1398" s="60"/>
      <c r="K1398" s="60"/>
      <c r="L1398" s="60"/>
    </row>
    <row r="1399" spans="2:12" x14ac:dyDescent="0.25">
      <c r="B1399" s="58"/>
      <c r="C1399" s="58"/>
      <c r="D1399" s="58"/>
      <c r="H1399" s="58"/>
      <c r="I1399" s="58"/>
      <c r="J1399" s="60"/>
      <c r="K1399" s="60"/>
      <c r="L1399" s="60"/>
    </row>
    <row r="1400" spans="2:12" x14ac:dyDescent="0.25">
      <c r="B1400" s="58"/>
      <c r="C1400" s="58"/>
      <c r="D1400" s="58"/>
      <c r="H1400" s="58"/>
      <c r="I1400" s="58"/>
      <c r="J1400" s="60"/>
      <c r="K1400" s="60"/>
      <c r="L1400" s="60"/>
    </row>
    <row r="1401" spans="2:12" x14ac:dyDescent="0.25">
      <c r="B1401" s="58"/>
      <c r="C1401" s="58"/>
      <c r="D1401" s="58"/>
      <c r="H1401" s="58"/>
      <c r="I1401" s="58"/>
      <c r="J1401" s="60"/>
      <c r="K1401" s="60"/>
      <c r="L1401" s="60"/>
    </row>
    <row r="1402" spans="2:12" x14ac:dyDescent="0.25">
      <c r="B1402" s="58"/>
      <c r="C1402" s="58"/>
      <c r="D1402" s="58"/>
      <c r="H1402" s="58"/>
      <c r="I1402" s="58"/>
      <c r="J1402" s="60"/>
      <c r="K1402" s="60"/>
      <c r="L1402" s="60"/>
    </row>
    <row r="1403" spans="2:12" x14ac:dyDescent="0.25">
      <c r="B1403" s="58"/>
      <c r="C1403" s="58"/>
      <c r="D1403" s="58"/>
      <c r="H1403" s="58"/>
      <c r="I1403" s="58"/>
      <c r="J1403" s="60"/>
      <c r="K1403" s="60"/>
      <c r="L1403" s="60"/>
    </row>
    <row r="1404" spans="2:12" x14ac:dyDescent="0.25">
      <c r="B1404" s="58"/>
      <c r="C1404" s="58"/>
      <c r="D1404" s="58"/>
      <c r="H1404" s="58"/>
      <c r="I1404" s="58"/>
      <c r="J1404" s="60"/>
      <c r="K1404" s="60"/>
      <c r="L1404" s="60"/>
    </row>
    <row r="1405" spans="2:12" x14ac:dyDescent="0.25">
      <c r="B1405" s="58"/>
      <c r="C1405" s="58"/>
      <c r="D1405" s="58"/>
      <c r="H1405" s="58"/>
      <c r="I1405" s="58"/>
      <c r="J1405" s="60"/>
      <c r="K1405" s="60"/>
      <c r="L1405" s="60"/>
    </row>
    <row r="1406" spans="2:12" x14ac:dyDescent="0.25">
      <c r="B1406" s="58"/>
      <c r="C1406" s="58"/>
      <c r="D1406" s="58"/>
      <c r="H1406" s="58"/>
      <c r="I1406" s="58"/>
      <c r="J1406" s="60"/>
      <c r="K1406" s="60"/>
      <c r="L1406" s="60"/>
    </row>
    <row r="1407" spans="2:12" x14ac:dyDescent="0.25">
      <c r="B1407" s="58"/>
      <c r="C1407" s="58"/>
      <c r="D1407" s="58"/>
      <c r="H1407" s="58"/>
      <c r="I1407" s="58"/>
      <c r="J1407" s="60"/>
      <c r="K1407" s="60"/>
      <c r="L1407" s="60"/>
    </row>
    <row r="1408" spans="2:12" x14ac:dyDescent="0.25">
      <c r="B1408" s="58"/>
      <c r="C1408" s="58"/>
      <c r="D1408" s="58"/>
      <c r="H1408" s="58"/>
      <c r="I1408" s="58"/>
      <c r="J1408" s="60"/>
      <c r="K1408" s="60"/>
      <c r="L1408" s="60"/>
    </row>
    <row r="1409" spans="2:12" x14ac:dyDescent="0.25">
      <c r="B1409" s="58"/>
      <c r="C1409" s="58"/>
      <c r="D1409" s="58"/>
      <c r="H1409" s="58"/>
      <c r="I1409" s="58"/>
      <c r="J1409" s="60"/>
      <c r="K1409" s="60"/>
      <c r="L1409" s="60"/>
    </row>
    <row r="1410" spans="2:12" x14ac:dyDescent="0.25">
      <c r="B1410" s="58"/>
      <c r="C1410" s="58"/>
      <c r="D1410" s="58"/>
      <c r="H1410" s="58"/>
      <c r="I1410" s="58"/>
      <c r="J1410" s="60"/>
      <c r="K1410" s="60"/>
      <c r="L1410" s="60"/>
    </row>
    <row r="1411" spans="2:12" x14ac:dyDescent="0.25">
      <c r="B1411" s="58"/>
      <c r="C1411" s="58"/>
      <c r="D1411" s="58"/>
      <c r="H1411" s="58"/>
      <c r="I1411" s="58"/>
      <c r="J1411" s="60"/>
      <c r="K1411" s="60"/>
      <c r="L1411" s="60"/>
    </row>
    <row r="1412" spans="2:12" x14ac:dyDescent="0.25">
      <c r="B1412" s="58"/>
      <c r="C1412" s="58"/>
      <c r="D1412" s="58"/>
      <c r="H1412" s="58"/>
      <c r="I1412" s="58"/>
      <c r="J1412" s="60"/>
      <c r="K1412" s="60"/>
      <c r="L1412" s="60"/>
    </row>
    <row r="1413" spans="2:12" x14ac:dyDescent="0.25">
      <c r="B1413" s="58"/>
      <c r="C1413" s="58"/>
      <c r="D1413" s="58"/>
      <c r="H1413" s="58"/>
      <c r="I1413" s="58"/>
      <c r="J1413" s="60"/>
      <c r="K1413" s="60"/>
      <c r="L1413" s="60"/>
    </row>
    <row r="1414" spans="2:12" x14ac:dyDescent="0.25">
      <c r="B1414" s="58"/>
      <c r="C1414" s="58"/>
      <c r="D1414" s="58"/>
      <c r="H1414" s="58"/>
      <c r="I1414" s="58"/>
      <c r="J1414" s="60"/>
      <c r="K1414" s="60"/>
      <c r="L1414" s="60"/>
    </row>
    <row r="1415" spans="2:12" x14ac:dyDescent="0.25">
      <c r="B1415" s="58"/>
      <c r="C1415" s="58"/>
      <c r="D1415" s="58"/>
      <c r="H1415" s="58"/>
      <c r="I1415" s="58"/>
      <c r="J1415" s="60"/>
      <c r="K1415" s="60"/>
      <c r="L1415" s="60"/>
    </row>
    <row r="1416" spans="2:12" x14ac:dyDescent="0.25">
      <c r="B1416" s="58"/>
      <c r="C1416" s="58"/>
      <c r="D1416" s="58"/>
      <c r="H1416" s="58"/>
      <c r="I1416" s="58"/>
      <c r="J1416" s="60"/>
      <c r="K1416" s="60"/>
      <c r="L1416" s="60"/>
    </row>
    <row r="1417" spans="2:12" x14ac:dyDescent="0.25">
      <c r="B1417" s="58"/>
      <c r="C1417" s="58"/>
      <c r="D1417" s="58"/>
      <c r="H1417" s="58"/>
      <c r="I1417" s="58"/>
      <c r="J1417" s="60"/>
      <c r="K1417" s="60"/>
      <c r="L1417" s="60"/>
    </row>
    <row r="1418" spans="2:12" x14ac:dyDescent="0.25">
      <c r="B1418" s="58"/>
      <c r="C1418" s="58"/>
      <c r="D1418" s="58"/>
      <c r="H1418" s="58"/>
      <c r="I1418" s="58"/>
      <c r="J1418" s="60"/>
      <c r="K1418" s="60"/>
      <c r="L1418" s="60"/>
    </row>
    <row r="1419" spans="2:12" x14ac:dyDescent="0.25">
      <c r="B1419" s="58"/>
      <c r="C1419" s="58"/>
      <c r="D1419" s="58"/>
      <c r="H1419" s="58"/>
      <c r="I1419" s="58"/>
      <c r="J1419" s="60"/>
      <c r="K1419" s="60"/>
      <c r="L1419" s="60"/>
    </row>
    <row r="1420" spans="2:12" x14ac:dyDescent="0.25">
      <c r="B1420" s="58"/>
      <c r="C1420" s="58"/>
      <c r="D1420" s="58"/>
      <c r="H1420" s="58"/>
      <c r="I1420" s="58"/>
      <c r="J1420" s="60"/>
      <c r="K1420" s="60"/>
      <c r="L1420" s="60"/>
    </row>
    <row r="1421" spans="2:12" x14ac:dyDescent="0.25">
      <c r="B1421" s="58"/>
      <c r="C1421" s="58"/>
      <c r="D1421" s="58"/>
      <c r="H1421" s="58"/>
      <c r="I1421" s="58"/>
      <c r="J1421" s="60"/>
      <c r="K1421" s="60"/>
      <c r="L1421" s="60"/>
    </row>
    <row r="1422" spans="2:12" x14ac:dyDescent="0.25">
      <c r="B1422" s="58"/>
      <c r="C1422" s="58"/>
      <c r="D1422" s="58"/>
      <c r="H1422" s="58"/>
      <c r="I1422" s="58"/>
      <c r="J1422" s="60"/>
      <c r="K1422" s="60"/>
      <c r="L1422" s="60"/>
    </row>
    <row r="1423" spans="2:12" x14ac:dyDescent="0.25">
      <c r="B1423" s="58"/>
      <c r="C1423" s="58"/>
      <c r="D1423" s="58"/>
      <c r="H1423" s="58"/>
      <c r="I1423" s="58"/>
      <c r="J1423" s="60"/>
      <c r="K1423" s="60"/>
      <c r="L1423" s="60"/>
    </row>
    <row r="1424" spans="2:12" x14ac:dyDescent="0.25">
      <c r="B1424" s="58"/>
      <c r="C1424" s="58"/>
      <c r="D1424" s="58"/>
      <c r="H1424" s="58"/>
      <c r="I1424" s="58"/>
      <c r="J1424" s="60"/>
      <c r="K1424" s="60"/>
      <c r="L1424" s="60"/>
    </row>
    <row r="1425" spans="2:12" x14ac:dyDescent="0.25">
      <c r="B1425" s="58"/>
      <c r="C1425" s="58"/>
      <c r="D1425" s="58"/>
      <c r="H1425" s="58"/>
      <c r="I1425" s="58"/>
      <c r="J1425" s="60"/>
      <c r="K1425" s="60"/>
      <c r="L1425" s="60"/>
    </row>
    <row r="1426" spans="2:12" x14ac:dyDescent="0.25">
      <c r="B1426" s="58"/>
      <c r="C1426" s="58"/>
      <c r="D1426" s="58"/>
      <c r="H1426" s="58"/>
      <c r="I1426" s="58"/>
      <c r="J1426" s="60"/>
      <c r="K1426" s="60"/>
      <c r="L1426" s="60"/>
    </row>
    <row r="1427" spans="2:12" x14ac:dyDescent="0.25">
      <c r="B1427" s="58"/>
      <c r="C1427" s="58"/>
      <c r="D1427" s="58"/>
      <c r="H1427" s="58"/>
      <c r="I1427" s="58"/>
      <c r="J1427" s="60"/>
      <c r="K1427" s="60"/>
      <c r="L1427" s="60"/>
    </row>
    <row r="1428" spans="2:12" x14ac:dyDescent="0.25">
      <c r="B1428" s="58"/>
      <c r="C1428" s="58"/>
      <c r="D1428" s="58"/>
      <c r="H1428" s="58"/>
      <c r="I1428" s="58"/>
      <c r="J1428" s="60"/>
      <c r="K1428" s="60"/>
      <c r="L1428" s="60"/>
    </row>
    <row r="1429" spans="2:12" x14ac:dyDescent="0.25">
      <c r="B1429" s="58"/>
      <c r="C1429" s="58"/>
      <c r="D1429" s="58"/>
      <c r="H1429" s="58"/>
      <c r="I1429" s="58"/>
      <c r="J1429" s="60"/>
      <c r="K1429" s="60"/>
      <c r="L1429" s="60"/>
    </row>
    <row r="1430" spans="2:12" x14ac:dyDescent="0.25">
      <c r="B1430" s="58"/>
      <c r="C1430" s="58"/>
      <c r="D1430" s="58"/>
      <c r="H1430" s="58"/>
      <c r="I1430" s="58"/>
      <c r="J1430" s="60"/>
      <c r="K1430" s="60"/>
      <c r="L1430" s="60"/>
    </row>
    <row r="1431" spans="2:12" x14ac:dyDescent="0.25">
      <c r="B1431" s="58"/>
      <c r="C1431" s="58"/>
      <c r="D1431" s="58"/>
      <c r="H1431" s="58"/>
      <c r="I1431" s="58"/>
      <c r="J1431" s="60"/>
      <c r="K1431" s="60"/>
      <c r="L1431" s="60"/>
    </row>
    <row r="1432" spans="2:12" x14ac:dyDescent="0.25">
      <c r="B1432" s="58"/>
      <c r="C1432" s="58"/>
      <c r="D1432" s="58"/>
      <c r="H1432" s="58"/>
      <c r="I1432" s="58"/>
      <c r="J1432" s="60"/>
      <c r="K1432" s="60"/>
      <c r="L1432" s="60"/>
    </row>
    <row r="1433" spans="2:12" x14ac:dyDescent="0.25">
      <c r="B1433" s="58"/>
      <c r="C1433" s="58"/>
      <c r="D1433" s="58"/>
      <c r="H1433" s="58"/>
      <c r="I1433" s="58"/>
      <c r="J1433" s="60"/>
      <c r="K1433" s="60"/>
      <c r="L1433" s="60"/>
    </row>
    <row r="1434" spans="2:12" x14ac:dyDescent="0.25">
      <c r="B1434" s="58"/>
      <c r="C1434" s="58"/>
      <c r="D1434" s="58"/>
      <c r="H1434" s="58"/>
      <c r="I1434" s="58"/>
      <c r="J1434" s="60"/>
      <c r="K1434" s="60"/>
      <c r="L1434" s="60"/>
    </row>
    <row r="1435" spans="2:12" x14ac:dyDescent="0.25">
      <c r="B1435" s="58"/>
      <c r="C1435" s="58"/>
      <c r="D1435" s="58"/>
      <c r="H1435" s="58"/>
      <c r="I1435" s="58"/>
      <c r="J1435" s="60"/>
      <c r="K1435" s="60"/>
      <c r="L1435" s="60"/>
    </row>
    <row r="1436" spans="2:12" x14ac:dyDescent="0.25">
      <c r="B1436" s="58"/>
      <c r="C1436" s="58"/>
      <c r="D1436" s="58"/>
      <c r="H1436" s="58"/>
      <c r="I1436" s="58"/>
      <c r="J1436" s="60"/>
      <c r="K1436" s="60"/>
      <c r="L1436" s="60"/>
    </row>
    <row r="1437" spans="2:12" x14ac:dyDescent="0.25">
      <c r="B1437" s="58"/>
      <c r="C1437" s="58"/>
      <c r="D1437" s="58"/>
      <c r="H1437" s="58"/>
      <c r="I1437" s="58"/>
      <c r="J1437" s="60"/>
      <c r="K1437" s="60"/>
      <c r="L1437" s="60"/>
    </row>
    <row r="1438" spans="2:12" x14ac:dyDescent="0.25">
      <c r="B1438" s="58"/>
      <c r="C1438" s="58"/>
      <c r="D1438" s="58"/>
      <c r="H1438" s="58"/>
      <c r="I1438" s="58"/>
      <c r="J1438" s="60"/>
      <c r="K1438" s="60"/>
      <c r="L1438" s="60"/>
    </row>
    <row r="1439" spans="2:12" x14ac:dyDescent="0.25">
      <c r="B1439" s="58"/>
      <c r="C1439" s="58"/>
      <c r="D1439" s="58"/>
      <c r="H1439" s="58"/>
      <c r="I1439" s="58"/>
      <c r="J1439" s="60"/>
      <c r="K1439" s="60"/>
      <c r="L1439" s="60"/>
    </row>
    <row r="1440" spans="2:12" x14ac:dyDescent="0.25">
      <c r="B1440" s="58"/>
      <c r="C1440" s="58"/>
      <c r="D1440" s="58"/>
      <c r="H1440" s="58"/>
      <c r="I1440" s="58"/>
      <c r="J1440" s="60"/>
      <c r="K1440" s="60"/>
      <c r="L1440" s="60"/>
    </row>
    <row r="1441" spans="2:12" x14ac:dyDescent="0.25">
      <c r="B1441" s="58"/>
      <c r="C1441" s="58"/>
      <c r="D1441" s="58"/>
      <c r="H1441" s="58"/>
      <c r="I1441" s="58"/>
      <c r="J1441" s="60"/>
      <c r="K1441" s="60"/>
      <c r="L1441" s="60"/>
    </row>
    <row r="1442" spans="2:12" x14ac:dyDescent="0.25">
      <c r="B1442" s="58"/>
      <c r="C1442" s="58"/>
      <c r="D1442" s="58"/>
      <c r="H1442" s="58"/>
      <c r="I1442" s="58"/>
      <c r="J1442" s="60"/>
      <c r="K1442" s="60"/>
      <c r="L1442" s="60"/>
    </row>
    <row r="1443" spans="2:12" x14ac:dyDescent="0.25">
      <c r="B1443" s="58"/>
      <c r="C1443" s="58"/>
      <c r="D1443" s="58"/>
      <c r="H1443" s="58"/>
      <c r="I1443" s="58"/>
      <c r="J1443" s="60"/>
      <c r="K1443" s="60"/>
      <c r="L1443" s="60"/>
    </row>
    <row r="1444" spans="2:12" x14ac:dyDescent="0.25">
      <c r="B1444" s="58"/>
      <c r="C1444" s="58"/>
      <c r="D1444" s="58"/>
      <c r="H1444" s="58"/>
      <c r="I1444" s="58"/>
      <c r="J1444" s="60"/>
      <c r="K1444" s="60"/>
      <c r="L1444" s="60"/>
    </row>
    <row r="1445" spans="2:12" x14ac:dyDescent="0.25">
      <c r="B1445" s="58"/>
      <c r="C1445" s="58"/>
      <c r="D1445" s="58"/>
      <c r="H1445" s="58"/>
      <c r="I1445" s="58"/>
      <c r="J1445" s="60"/>
      <c r="K1445" s="60"/>
      <c r="L1445" s="60"/>
    </row>
    <row r="1446" spans="2:12" x14ac:dyDescent="0.25">
      <c r="B1446" s="58"/>
      <c r="C1446" s="58"/>
      <c r="D1446" s="58"/>
      <c r="H1446" s="58"/>
      <c r="I1446" s="58"/>
      <c r="J1446" s="60"/>
      <c r="K1446" s="60"/>
      <c r="L1446" s="60"/>
    </row>
    <row r="1447" spans="2:12" x14ac:dyDescent="0.25">
      <c r="B1447" s="58"/>
      <c r="C1447" s="58"/>
      <c r="D1447" s="58"/>
      <c r="H1447" s="58"/>
      <c r="I1447" s="58"/>
      <c r="J1447" s="60"/>
      <c r="K1447" s="60"/>
      <c r="L1447" s="60"/>
    </row>
    <row r="1448" spans="2:12" x14ac:dyDescent="0.25">
      <c r="B1448" s="58"/>
      <c r="C1448" s="58"/>
      <c r="D1448" s="58"/>
      <c r="H1448" s="58"/>
      <c r="I1448" s="58"/>
      <c r="J1448" s="60"/>
      <c r="K1448" s="60"/>
      <c r="L1448" s="60"/>
    </row>
    <row r="1449" spans="2:12" x14ac:dyDescent="0.25">
      <c r="B1449" s="58"/>
      <c r="C1449" s="58"/>
      <c r="D1449" s="58"/>
      <c r="H1449" s="58"/>
      <c r="I1449" s="58"/>
      <c r="J1449" s="60"/>
      <c r="K1449" s="60"/>
      <c r="L1449" s="60"/>
    </row>
    <row r="1450" spans="2:12" x14ac:dyDescent="0.25">
      <c r="B1450" s="58"/>
      <c r="C1450" s="58"/>
      <c r="D1450" s="58"/>
      <c r="H1450" s="58"/>
      <c r="I1450" s="58"/>
      <c r="J1450" s="60"/>
      <c r="K1450" s="60"/>
      <c r="L1450" s="60"/>
    </row>
    <row r="1451" spans="2:12" x14ac:dyDescent="0.25">
      <c r="B1451" s="58"/>
      <c r="C1451" s="58"/>
      <c r="D1451" s="58"/>
      <c r="H1451" s="58"/>
      <c r="I1451" s="58"/>
      <c r="J1451" s="60"/>
      <c r="K1451" s="60"/>
      <c r="L1451" s="60"/>
    </row>
    <row r="1452" spans="2:12" x14ac:dyDescent="0.25">
      <c r="B1452" s="58"/>
      <c r="C1452" s="58"/>
      <c r="D1452" s="58"/>
      <c r="H1452" s="58"/>
      <c r="I1452" s="58"/>
      <c r="J1452" s="60"/>
      <c r="K1452" s="60"/>
      <c r="L1452" s="60"/>
    </row>
    <row r="1453" spans="2:12" x14ac:dyDescent="0.25">
      <c r="B1453" s="58"/>
      <c r="C1453" s="58"/>
      <c r="D1453" s="58"/>
      <c r="H1453" s="58"/>
      <c r="I1453" s="58"/>
      <c r="J1453" s="60"/>
      <c r="K1453" s="60"/>
      <c r="L1453" s="60"/>
    </row>
    <row r="1454" spans="2:12" x14ac:dyDescent="0.25">
      <c r="B1454" s="58"/>
      <c r="C1454" s="58"/>
      <c r="D1454" s="58"/>
      <c r="H1454" s="58"/>
      <c r="I1454" s="58"/>
      <c r="J1454" s="60"/>
      <c r="K1454" s="60"/>
      <c r="L1454" s="60"/>
    </row>
    <row r="1455" spans="2:12" x14ac:dyDescent="0.25">
      <c r="B1455" s="58"/>
      <c r="C1455" s="58"/>
      <c r="D1455" s="58"/>
      <c r="H1455" s="58"/>
      <c r="I1455" s="58"/>
      <c r="J1455" s="60"/>
      <c r="K1455" s="60"/>
      <c r="L1455" s="60"/>
    </row>
    <row r="1456" spans="2:12" x14ac:dyDescent="0.25">
      <c r="B1456" s="58"/>
      <c r="C1456" s="58"/>
      <c r="D1456" s="58"/>
      <c r="H1456" s="58"/>
      <c r="I1456" s="58"/>
      <c r="J1456" s="60"/>
      <c r="K1456" s="60"/>
      <c r="L1456" s="60"/>
    </row>
    <row r="1457" spans="2:12" x14ac:dyDescent="0.25">
      <c r="B1457" s="58"/>
      <c r="C1457" s="58"/>
      <c r="D1457" s="58"/>
      <c r="H1457" s="58"/>
      <c r="I1457" s="58"/>
      <c r="J1457" s="60"/>
      <c r="K1457" s="60"/>
      <c r="L1457" s="60"/>
    </row>
    <row r="1458" spans="2:12" x14ac:dyDescent="0.25">
      <c r="B1458" s="58"/>
      <c r="C1458" s="58"/>
      <c r="D1458" s="58"/>
      <c r="H1458" s="58"/>
      <c r="I1458" s="58"/>
      <c r="J1458" s="60"/>
      <c r="K1458" s="60"/>
      <c r="L1458" s="60"/>
    </row>
    <row r="1459" spans="2:12" x14ac:dyDescent="0.25">
      <c r="B1459" s="58"/>
      <c r="C1459" s="58"/>
      <c r="D1459" s="58"/>
      <c r="H1459" s="58"/>
      <c r="I1459" s="58"/>
      <c r="J1459" s="60"/>
      <c r="K1459" s="60"/>
      <c r="L1459" s="60"/>
    </row>
    <row r="1460" spans="2:12" x14ac:dyDescent="0.25">
      <c r="B1460" s="58"/>
      <c r="C1460" s="58"/>
      <c r="D1460" s="58"/>
      <c r="H1460" s="58"/>
      <c r="I1460" s="58"/>
      <c r="J1460" s="60"/>
      <c r="K1460" s="60"/>
      <c r="L1460" s="60"/>
    </row>
    <row r="1461" spans="2:12" x14ac:dyDescent="0.25">
      <c r="B1461" s="58"/>
      <c r="C1461" s="58"/>
      <c r="D1461" s="58"/>
      <c r="H1461" s="58"/>
      <c r="I1461" s="58"/>
      <c r="J1461" s="60"/>
      <c r="K1461" s="60"/>
      <c r="L1461" s="60"/>
    </row>
    <row r="1462" spans="2:12" x14ac:dyDescent="0.25">
      <c r="B1462" s="58"/>
      <c r="C1462" s="58"/>
      <c r="D1462" s="58"/>
      <c r="H1462" s="58"/>
      <c r="I1462" s="58"/>
      <c r="J1462" s="60"/>
      <c r="K1462" s="60"/>
      <c r="L1462" s="60"/>
    </row>
    <row r="1463" spans="2:12" x14ac:dyDescent="0.25">
      <c r="B1463" s="58"/>
      <c r="C1463" s="58"/>
      <c r="D1463" s="58"/>
      <c r="H1463" s="58"/>
      <c r="I1463" s="58"/>
      <c r="J1463" s="60"/>
      <c r="K1463" s="60"/>
      <c r="L1463" s="60"/>
    </row>
    <row r="1464" spans="2:12" x14ac:dyDescent="0.25">
      <c r="B1464" s="58"/>
      <c r="C1464" s="58"/>
      <c r="D1464" s="58"/>
      <c r="H1464" s="58"/>
      <c r="I1464" s="58"/>
      <c r="J1464" s="60"/>
      <c r="K1464" s="60"/>
      <c r="L1464" s="60"/>
    </row>
    <row r="1465" spans="2:12" x14ac:dyDescent="0.25">
      <c r="B1465" s="58"/>
      <c r="C1465" s="58"/>
      <c r="D1465" s="58"/>
      <c r="H1465" s="58"/>
      <c r="I1465" s="58"/>
      <c r="J1465" s="60"/>
      <c r="K1465" s="60"/>
      <c r="L1465" s="60"/>
    </row>
    <row r="1466" spans="2:12" x14ac:dyDescent="0.25">
      <c r="B1466" s="58"/>
      <c r="C1466" s="58"/>
      <c r="D1466" s="58"/>
      <c r="H1466" s="58"/>
      <c r="I1466" s="58"/>
      <c r="J1466" s="60"/>
      <c r="K1466" s="60"/>
      <c r="L1466" s="60"/>
    </row>
    <row r="1467" spans="2:12" x14ac:dyDescent="0.25">
      <c r="B1467" s="58"/>
      <c r="C1467" s="58"/>
      <c r="D1467" s="58"/>
      <c r="H1467" s="58"/>
      <c r="I1467" s="58"/>
      <c r="J1467" s="60"/>
      <c r="K1467" s="60"/>
      <c r="L1467" s="60"/>
    </row>
    <row r="1468" spans="2:12" x14ac:dyDescent="0.25">
      <c r="B1468" s="58"/>
      <c r="C1468" s="58"/>
      <c r="D1468" s="58"/>
      <c r="H1468" s="58"/>
      <c r="I1468" s="58"/>
      <c r="J1468" s="60"/>
      <c r="K1468" s="60"/>
      <c r="L1468" s="60"/>
    </row>
    <row r="1469" spans="2:12" x14ac:dyDescent="0.25">
      <c r="B1469" s="58"/>
      <c r="C1469" s="58"/>
      <c r="D1469" s="58"/>
      <c r="H1469" s="58"/>
      <c r="I1469" s="58"/>
      <c r="J1469" s="60"/>
      <c r="K1469" s="60"/>
      <c r="L1469" s="60"/>
    </row>
    <row r="1470" spans="2:12" x14ac:dyDescent="0.25">
      <c r="B1470" s="58"/>
      <c r="C1470" s="58"/>
      <c r="D1470" s="58"/>
      <c r="H1470" s="58"/>
      <c r="I1470" s="58"/>
      <c r="J1470" s="60"/>
      <c r="K1470" s="60"/>
      <c r="L1470" s="60"/>
    </row>
    <row r="1471" spans="2:12" x14ac:dyDescent="0.25">
      <c r="B1471" s="58"/>
      <c r="C1471" s="58"/>
      <c r="D1471" s="58"/>
      <c r="H1471" s="58"/>
      <c r="I1471" s="58"/>
      <c r="J1471" s="60"/>
      <c r="K1471" s="60"/>
      <c r="L1471" s="60"/>
    </row>
    <row r="1472" spans="2:12" x14ac:dyDescent="0.25">
      <c r="B1472" s="58"/>
      <c r="C1472" s="58"/>
      <c r="D1472" s="58"/>
      <c r="H1472" s="58"/>
      <c r="I1472" s="58"/>
      <c r="J1472" s="60"/>
      <c r="K1472" s="60"/>
      <c r="L1472" s="60"/>
    </row>
    <row r="1473" spans="2:12" x14ac:dyDescent="0.25">
      <c r="B1473" s="58"/>
      <c r="C1473" s="58"/>
      <c r="D1473" s="58"/>
      <c r="H1473" s="58"/>
      <c r="I1473" s="58"/>
      <c r="J1473" s="60"/>
      <c r="K1473" s="60"/>
      <c r="L1473" s="60"/>
    </row>
    <row r="1474" spans="2:12" x14ac:dyDescent="0.25">
      <c r="B1474" s="58"/>
      <c r="C1474" s="58"/>
      <c r="D1474" s="58"/>
      <c r="H1474" s="58"/>
      <c r="I1474" s="58"/>
      <c r="J1474" s="60"/>
      <c r="K1474" s="60"/>
      <c r="L1474" s="60"/>
    </row>
    <row r="1475" spans="2:12" x14ac:dyDescent="0.25">
      <c r="B1475" s="58"/>
      <c r="C1475" s="58"/>
      <c r="D1475" s="58"/>
      <c r="H1475" s="58"/>
      <c r="I1475" s="58"/>
      <c r="J1475" s="60"/>
      <c r="K1475" s="60"/>
      <c r="L1475" s="60"/>
    </row>
    <row r="1476" spans="2:12" x14ac:dyDescent="0.25">
      <c r="B1476" s="58"/>
      <c r="C1476" s="58"/>
      <c r="D1476" s="58"/>
      <c r="H1476" s="58"/>
      <c r="I1476" s="58"/>
      <c r="J1476" s="60"/>
      <c r="K1476" s="60"/>
      <c r="L1476" s="60"/>
    </row>
    <row r="1477" spans="2:12" x14ac:dyDescent="0.25">
      <c r="B1477" s="58"/>
      <c r="C1477" s="58"/>
      <c r="D1477" s="58"/>
      <c r="H1477" s="58"/>
      <c r="I1477" s="58"/>
      <c r="J1477" s="60"/>
      <c r="K1477" s="60"/>
      <c r="L1477" s="60"/>
    </row>
    <row r="1478" spans="2:12" x14ac:dyDescent="0.25">
      <c r="B1478" s="58"/>
      <c r="C1478" s="58"/>
      <c r="D1478" s="58"/>
      <c r="H1478" s="58"/>
      <c r="I1478" s="58"/>
      <c r="J1478" s="60"/>
      <c r="K1478" s="60"/>
      <c r="L1478" s="60"/>
    </row>
    <row r="1479" spans="2:12" x14ac:dyDescent="0.25">
      <c r="B1479" s="58"/>
      <c r="C1479" s="58"/>
      <c r="D1479" s="58"/>
      <c r="H1479" s="58"/>
      <c r="I1479" s="58"/>
      <c r="J1479" s="60"/>
      <c r="K1479" s="60"/>
      <c r="L1479" s="60"/>
    </row>
    <row r="1480" spans="2:12" x14ac:dyDescent="0.25">
      <c r="B1480" s="58"/>
      <c r="C1480" s="58"/>
      <c r="D1480" s="58"/>
      <c r="H1480" s="58"/>
      <c r="I1480" s="58"/>
      <c r="J1480" s="60"/>
      <c r="K1480" s="60"/>
      <c r="L1480" s="60"/>
    </row>
    <row r="1481" spans="2:12" x14ac:dyDescent="0.25">
      <c r="B1481" s="58"/>
      <c r="C1481" s="58"/>
      <c r="D1481" s="58"/>
      <c r="H1481" s="58"/>
      <c r="I1481" s="58"/>
      <c r="J1481" s="60"/>
      <c r="K1481" s="60"/>
      <c r="L1481" s="60"/>
    </row>
    <row r="1482" spans="2:12" x14ac:dyDescent="0.25">
      <c r="B1482" s="58"/>
      <c r="C1482" s="58"/>
      <c r="D1482" s="58"/>
      <c r="H1482" s="58"/>
      <c r="I1482" s="58"/>
      <c r="J1482" s="60"/>
      <c r="K1482" s="60"/>
      <c r="L1482" s="60"/>
    </row>
    <row r="1483" spans="2:12" x14ac:dyDescent="0.25">
      <c r="B1483" s="58"/>
      <c r="C1483" s="58"/>
      <c r="D1483" s="58"/>
      <c r="H1483" s="58"/>
      <c r="I1483" s="58"/>
      <c r="J1483" s="60"/>
      <c r="K1483" s="60"/>
      <c r="L1483" s="60"/>
    </row>
    <row r="1484" spans="2:12" x14ac:dyDescent="0.25">
      <c r="B1484" s="58"/>
      <c r="C1484" s="58"/>
      <c r="D1484" s="58"/>
      <c r="H1484" s="58"/>
      <c r="I1484" s="58"/>
      <c r="J1484" s="60"/>
      <c r="K1484" s="60"/>
      <c r="L1484" s="60"/>
    </row>
    <row r="1485" spans="2:12" x14ac:dyDescent="0.25">
      <c r="B1485" s="58"/>
      <c r="C1485" s="58"/>
      <c r="D1485" s="58"/>
      <c r="H1485" s="58"/>
      <c r="I1485" s="58"/>
      <c r="J1485" s="60"/>
      <c r="K1485" s="60"/>
      <c r="L1485" s="60"/>
    </row>
    <row r="1486" spans="2:12" x14ac:dyDescent="0.25">
      <c r="B1486" s="58"/>
      <c r="C1486" s="58"/>
      <c r="D1486" s="58"/>
      <c r="H1486" s="58"/>
      <c r="I1486" s="58"/>
      <c r="J1486" s="60"/>
      <c r="K1486" s="60"/>
      <c r="L1486" s="60"/>
    </row>
    <row r="1487" spans="2:12" x14ac:dyDescent="0.25">
      <c r="B1487" s="58"/>
      <c r="C1487" s="58"/>
      <c r="D1487" s="58"/>
      <c r="H1487" s="58"/>
      <c r="I1487" s="58"/>
      <c r="J1487" s="60"/>
      <c r="K1487" s="60"/>
      <c r="L1487" s="60"/>
    </row>
    <row r="1488" spans="2:12" x14ac:dyDescent="0.25">
      <c r="B1488" s="58"/>
      <c r="C1488" s="58"/>
      <c r="D1488" s="58"/>
      <c r="H1488" s="58"/>
      <c r="I1488" s="58"/>
      <c r="J1488" s="60"/>
      <c r="K1488" s="60"/>
      <c r="L1488" s="60"/>
    </row>
    <row r="1489" spans="2:12" x14ac:dyDescent="0.25">
      <c r="B1489" s="58"/>
      <c r="C1489" s="58"/>
      <c r="D1489" s="58"/>
      <c r="H1489" s="58"/>
      <c r="I1489" s="58"/>
      <c r="J1489" s="60"/>
      <c r="K1489" s="60"/>
      <c r="L1489" s="60"/>
    </row>
    <row r="1490" spans="2:12" x14ac:dyDescent="0.25">
      <c r="B1490" s="58"/>
      <c r="C1490" s="58"/>
      <c r="D1490" s="58"/>
      <c r="H1490" s="58"/>
      <c r="I1490" s="58"/>
      <c r="J1490" s="60"/>
      <c r="K1490" s="60"/>
      <c r="L1490" s="60"/>
    </row>
    <row r="1491" spans="2:12" x14ac:dyDescent="0.25">
      <c r="B1491" s="58"/>
      <c r="C1491" s="58"/>
      <c r="D1491" s="58"/>
      <c r="H1491" s="58"/>
      <c r="I1491" s="58"/>
      <c r="J1491" s="60"/>
      <c r="K1491" s="60"/>
      <c r="L1491" s="60"/>
    </row>
    <row r="1492" spans="2:12" x14ac:dyDescent="0.25">
      <c r="B1492" s="58"/>
      <c r="C1492" s="58"/>
      <c r="D1492" s="58"/>
      <c r="H1492" s="58"/>
      <c r="I1492" s="58"/>
      <c r="J1492" s="60"/>
      <c r="K1492" s="60"/>
      <c r="L1492" s="60"/>
    </row>
    <row r="1493" spans="2:12" x14ac:dyDescent="0.25">
      <c r="B1493" s="58"/>
      <c r="C1493" s="58"/>
      <c r="D1493" s="58"/>
      <c r="H1493" s="58"/>
      <c r="I1493" s="58"/>
      <c r="J1493" s="60"/>
      <c r="K1493" s="60"/>
      <c r="L1493" s="60"/>
    </row>
    <row r="1494" spans="2:12" x14ac:dyDescent="0.25">
      <c r="B1494" s="58"/>
      <c r="C1494" s="58"/>
      <c r="D1494" s="58"/>
      <c r="H1494" s="58"/>
      <c r="I1494" s="58"/>
      <c r="J1494" s="60"/>
      <c r="K1494" s="60"/>
      <c r="L1494" s="60"/>
    </row>
    <row r="1495" spans="2:12" x14ac:dyDescent="0.25">
      <c r="B1495" s="58"/>
      <c r="C1495" s="58"/>
      <c r="D1495" s="58"/>
      <c r="H1495" s="58"/>
      <c r="I1495" s="58"/>
      <c r="J1495" s="60"/>
      <c r="K1495" s="60"/>
      <c r="L1495" s="60"/>
    </row>
    <row r="1496" spans="2:12" x14ac:dyDescent="0.25">
      <c r="B1496" s="58"/>
      <c r="C1496" s="58"/>
      <c r="D1496" s="58"/>
      <c r="H1496" s="58"/>
      <c r="I1496" s="58"/>
      <c r="J1496" s="60"/>
      <c r="K1496" s="60"/>
      <c r="L1496" s="60"/>
    </row>
    <row r="1497" spans="2:12" x14ac:dyDescent="0.25">
      <c r="B1497" s="58"/>
      <c r="C1497" s="58"/>
      <c r="D1497" s="58"/>
      <c r="H1497" s="58"/>
      <c r="I1497" s="58"/>
      <c r="J1497" s="60"/>
      <c r="K1497" s="60"/>
      <c r="L1497" s="60"/>
    </row>
    <row r="1498" spans="2:12" x14ac:dyDescent="0.25">
      <c r="B1498" s="58"/>
      <c r="C1498" s="58"/>
      <c r="D1498" s="58"/>
      <c r="H1498" s="58"/>
      <c r="I1498" s="58"/>
      <c r="J1498" s="60"/>
      <c r="K1498" s="60"/>
      <c r="L1498" s="60"/>
    </row>
    <row r="1499" spans="2:12" x14ac:dyDescent="0.25">
      <c r="B1499" s="58"/>
      <c r="C1499" s="58"/>
      <c r="D1499" s="58"/>
      <c r="H1499" s="58"/>
      <c r="I1499" s="58"/>
      <c r="J1499" s="60"/>
      <c r="K1499" s="60"/>
      <c r="L1499" s="60"/>
    </row>
    <row r="1500" spans="2:12" x14ac:dyDescent="0.25">
      <c r="B1500" s="58"/>
      <c r="C1500" s="58"/>
      <c r="D1500" s="58"/>
      <c r="H1500" s="58"/>
      <c r="I1500" s="58"/>
      <c r="J1500" s="60"/>
      <c r="K1500" s="60"/>
      <c r="L1500" s="60"/>
    </row>
    <row r="1501" spans="2:12" x14ac:dyDescent="0.25">
      <c r="B1501" s="58"/>
      <c r="C1501" s="58"/>
      <c r="D1501" s="58"/>
      <c r="H1501" s="58"/>
      <c r="I1501" s="58"/>
      <c r="J1501" s="60"/>
      <c r="K1501" s="60"/>
      <c r="L1501" s="60"/>
    </row>
    <row r="1502" spans="2:12" x14ac:dyDescent="0.25">
      <c r="B1502" s="58"/>
      <c r="C1502" s="58"/>
      <c r="D1502" s="58"/>
      <c r="H1502" s="58"/>
      <c r="I1502" s="58"/>
      <c r="J1502" s="60"/>
      <c r="K1502" s="60"/>
      <c r="L1502" s="60"/>
    </row>
    <row r="1503" spans="2:12" x14ac:dyDescent="0.25">
      <c r="B1503" s="58"/>
      <c r="C1503" s="58"/>
      <c r="D1503" s="58"/>
      <c r="H1503" s="58"/>
      <c r="I1503" s="58"/>
      <c r="J1503" s="60"/>
      <c r="K1503" s="60"/>
      <c r="L1503" s="60"/>
    </row>
    <row r="1504" spans="2:12" x14ac:dyDescent="0.25">
      <c r="B1504" s="58"/>
      <c r="C1504" s="58"/>
      <c r="D1504" s="58"/>
      <c r="H1504" s="58"/>
      <c r="I1504" s="58"/>
      <c r="J1504" s="60"/>
      <c r="K1504" s="60"/>
      <c r="L1504" s="60"/>
    </row>
    <row r="1505" spans="2:12" x14ac:dyDescent="0.25">
      <c r="B1505" s="58"/>
      <c r="C1505" s="58"/>
      <c r="D1505" s="58"/>
      <c r="H1505" s="58"/>
      <c r="I1505" s="58"/>
      <c r="J1505" s="60"/>
      <c r="K1505" s="60"/>
      <c r="L1505" s="60"/>
    </row>
    <row r="1506" spans="2:12" x14ac:dyDescent="0.25">
      <c r="B1506" s="58"/>
      <c r="C1506" s="58"/>
      <c r="D1506" s="58"/>
      <c r="H1506" s="58"/>
      <c r="I1506" s="58"/>
      <c r="J1506" s="60"/>
      <c r="K1506" s="60"/>
      <c r="L1506" s="60"/>
    </row>
    <row r="1507" spans="2:12" x14ac:dyDescent="0.25">
      <c r="B1507" s="58"/>
      <c r="C1507" s="58"/>
      <c r="D1507" s="58"/>
      <c r="H1507" s="58"/>
      <c r="I1507" s="58"/>
      <c r="J1507" s="60"/>
      <c r="K1507" s="60"/>
      <c r="L1507" s="60"/>
    </row>
    <row r="1508" spans="2:12" x14ac:dyDescent="0.25">
      <c r="B1508" s="58"/>
      <c r="C1508" s="58"/>
      <c r="D1508" s="58"/>
      <c r="H1508" s="58"/>
      <c r="I1508" s="58"/>
      <c r="J1508" s="60"/>
      <c r="K1508" s="60"/>
      <c r="L1508" s="60"/>
    </row>
    <row r="1509" spans="2:12" x14ac:dyDescent="0.25">
      <c r="B1509" s="58"/>
      <c r="C1509" s="58"/>
      <c r="D1509" s="58"/>
      <c r="H1509" s="58"/>
      <c r="I1509" s="58"/>
      <c r="J1509" s="60"/>
      <c r="K1509" s="60"/>
      <c r="L1509" s="60"/>
    </row>
    <row r="1510" spans="2:12" x14ac:dyDescent="0.25">
      <c r="B1510" s="58"/>
      <c r="C1510" s="58"/>
      <c r="D1510" s="58"/>
      <c r="H1510" s="58"/>
      <c r="I1510" s="58"/>
      <c r="J1510" s="60"/>
      <c r="K1510" s="60"/>
      <c r="L1510" s="60"/>
    </row>
    <row r="1511" spans="2:12" x14ac:dyDescent="0.25">
      <c r="B1511" s="58"/>
      <c r="C1511" s="58"/>
      <c r="D1511" s="58"/>
      <c r="H1511" s="58"/>
      <c r="I1511" s="58"/>
      <c r="J1511" s="60"/>
      <c r="K1511" s="60"/>
      <c r="L1511" s="60"/>
    </row>
    <row r="1512" spans="2:12" x14ac:dyDescent="0.25">
      <c r="B1512" s="58"/>
      <c r="C1512" s="58"/>
      <c r="D1512" s="58"/>
      <c r="H1512" s="58"/>
      <c r="I1512" s="58"/>
      <c r="J1512" s="60"/>
      <c r="K1512" s="60"/>
      <c r="L1512" s="60"/>
    </row>
    <row r="1513" spans="2:12" x14ac:dyDescent="0.25">
      <c r="B1513" s="58"/>
      <c r="C1513" s="58"/>
      <c r="D1513" s="58"/>
      <c r="H1513" s="58"/>
      <c r="I1513" s="58"/>
      <c r="J1513" s="60"/>
      <c r="K1513" s="60"/>
      <c r="L1513" s="60"/>
    </row>
    <row r="1514" spans="2:12" x14ac:dyDescent="0.25">
      <c r="B1514" s="58"/>
      <c r="C1514" s="58"/>
      <c r="D1514" s="58"/>
      <c r="H1514" s="58"/>
      <c r="I1514" s="58"/>
      <c r="J1514" s="60"/>
      <c r="K1514" s="60"/>
      <c r="L1514" s="60"/>
    </row>
    <row r="1515" spans="2:12" x14ac:dyDescent="0.25">
      <c r="B1515" s="58"/>
      <c r="C1515" s="58"/>
      <c r="D1515" s="58"/>
      <c r="H1515" s="58"/>
      <c r="I1515" s="58"/>
      <c r="J1515" s="60"/>
      <c r="K1515" s="60"/>
      <c r="L1515" s="60"/>
    </row>
    <row r="1516" spans="2:12" x14ac:dyDescent="0.25">
      <c r="B1516" s="58"/>
      <c r="C1516" s="58"/>
      <c r="D1516" s="58"/>
      <c r="H1516" s="58"/>
      <c r="I1516" s="58"/>
      <c r="J1516" s="60"/>
      <c r="K1516" s="60"/>
      <c r="L1516" s="60"/>
    </row>
    <row r="1517" spans="2:12" x14ac:dyDescent="0.25">
      <c r="B1517" s="58"/>
      <c r="C1517" s="58"/>
      <c r="D1517" s="58"/>
      <c r="H1517" s="58"/>
      <c r="I1517" s="58"/>
      <c r="J1517" s="60"/>
      <c r="K1517" s="60"/>
      <c r="L1517" s="60"/>
    </row>
    <row r="1518" spans="2:12" x14ac:dyDescent="0.25">
      <c r="B1518" s="58"/>
      <c r="C1518" s="58"/>
      <c r="D1518" s="58"/>
      <c r="H1518" s="58"/>
      <c r="I1518" s="58"/>
      <c r="J1518" s="60"/>
      <c r="K1518" s="60"/>
      <c r="L1518" s="60"/>
    </row>
    <row r="1519" spans="2:12" x14ac:dyDescent="0.25">
      <c r="B1519" s="58"/>
      <c r="C1519" s="58"/>
      <c r="D1519" s="58"/>
      <c r="H1519" s="58"/>
      <c r="I1519" s="58"/>
      <c r="J1519" s="60"/>
      <c r="K1519" s="60"/>
      <c r="L1519" s="60"/>
    </row>
    <row r="1520" spans="2:12" x14ac:dyDescent="0.25">
      <c r="B1520" s="58"/>
      <c r="C1520" s="58"/>
      <c r="D1520" s="58"/>
      <c r="H1520" s="58"/>
      <c r="I1520" s="58"/>
      <c r="J1520" s="60"/>
      <c r="K1520" s="60"/>
      <c r="L1520" s="60"/>
    </row>
    <row r="1521" spans="2:12" x14ac:dyDescent="0.25">
      <c r="B1521" s="58"/>
      <c r="C1521" s="58"/>
      <c r="D1521" s="58"/>
      <c r="H1521" s="58"/>
      <c r="I1521" s="58"/>
      <c r="J1521" s="60"/>
      <c r="K1521" s="60"/>
      <c r="L1521" s="60"/>
    </row>
    <row r="1522" spans="2:12" x14ac:dyDescent="0.25">
      <c r="B1522" s="58"/>
      <c r="C1522" s="58"/>
      <c r="D1522" s="58"/>
      <c r="H1522" s="58"/>
      <c r="I1522" s="58"/>
      <c r="J1522" s="60"/>
      <c r="K1522" s="60"/>
      <c r="L1522" s="60"/>
    </row>
    <row r="1523" spans="2:12" x14ac:dyDescent="0.25">
      <c r="B1523" s="58"/>
      <c r="C1523" s="58"/>
      <c r="D1523" s="58"/>
      <c r="H1523" s="58"/>
      <c r="I1523" s="58"/>
      <c r="J1523" s="60"/>
      <c r="K1523" s="60"/>
      <c r="L1523" s="60"/>
    </row>
    <row r="1524" spans="2:12" x14ac:dyDescent="0.25">
      <c r="B1524" s="58"/>
      <c r="C1524" s="58"/>
      <c r="D1524" s="58"/>
      <c r="H1524" s="58"/>
      <c r="I1524" s="58"/>
      <c r="J1524" s="60"/>
      <c r="K1524" s="60"/>
      <c r="L1524" s="60"/>
    </row>
    <row r="1525" spans="2:12" x14ac:dyDescent="0.25">
      <c r="B1525" s="58"/>
      <c r="C1525" s="58"/>
      <c r="D1525" s="58"/>
      <c r="H1525" s="58"/>
      <c r="I1525" s="58"/>
      <c r="J1525" s="60"/>
      <c r="K1525" s="60"/>
      <c r="L1525" s="60"/>
    </row>
    <row r="1526" spans="2:12" x14ac:dyDescent="0.25">
      <c r="B1526" s="58"/>
      <c r="C1526" s="58"/>
      <c r="D1526" s="58"/>
      <c r="H1526" s="58"/>
      <c r="I1526" s="58"/>
      <c r="J1526" s="60"/>
      <c r="K1526" s="60"/>
      <c r="L1526" s="60"/>
    </row>
    <row r="1527" spans="2:12" x14ac:dyDescent="0.25">
      <c r="B1527" s="58"/>
      <c r="C1527" s="58"/>
      <c r="D1527" s="58"/>
      <c r="H1527" s="58"/>
      <c r="I1527" s="58"/>
      <c r="J1527" s="60"/>
      <c r="K1527" s="60"/>
      <c r="L1527" s="60"/>
    </row>
    <row r="1528" spans="2:12" x14ac:dyDescent="0.25">
      <c r="B1528" s="58"/>
      <c r="C1528" s="58"/>
      <c r="D1528" s="58"/>
      <c r="H1528" s="58"/>
      <c r="I1528" s="58"/>
      <c r="J1528" s="60"/>
      <c r="K1528" s="60"/>
      <c r="L1528" s="60"/>
    </row>
    <row r="1529" spans="2:12" x14ac:dyDescent="0.25">
      <c r="B1529" s="58"/>
      <c r="C1529" s="58"/>
      <c r="D1529" s="58"/>
      <c r="H1529" s="58"/>
      <c r="I1529" s="58"/>
      <c r="J1529" s="60"/>
      <c r="K1529" s="60"/>
      <c r="L1529" s="60"/>
    </row>
    <row r="1530" spans="2:12" x14ac:dyDescent="0.25">
      <c r="B1530" s="58"/>
      <c r="C1530" s="58"/>
      <c r="D1530" s="58"/>
      <c r="H1530" s="58"/>
      <c r="I1530" s="58"/>
      <c r="J1530" s="60"/>
      <c r="K1530" s="60"/>
      <c r="L1530" s="60"/>
    </row>
    <row r="1531" spans="2:12" x14ac:dyDescent="0.25">
      <c r="B1531" s="58"/>
      <c r="C1531" s="58"/>
      <c r="D1531" s="58"/>
      <c r="H1531" s="58"/>
      <c r="I1531" s="58"/>
      <c r="J1531" s="60"/>
      <c r="K1531" s="60"/>
      <c r="L1531" s="60"/>
    </row>
    <row r="1532" spans="2:12" x14ac:dyDescent="0.25">
      <c r="B1532" s="58"/>
      <c r="C1532" s="58"/>
      <c r="D1532" s="58"/>
      <c r="H1532" s="58"/>
      <c r="I1532" s="58"/>
      <c r="J1532" s="60"/>
      <c r="K1532" s="60"/>
      <c r="L1532" s="60"/>
    </row>
    <row r="1533" spans="2:12" x14ac:dyDescent="0.25">
      <c r="B1533" s="58"/>
      <c r="C1533" s="58"/>
      <c r="D1533" s="58"/>
      <c r="H1533" s="58"/>
      <c r="I1533" s="58"/>
      <c r="J1533" s="60"/>
      <c r="K1533" s="60"/>
      <c r="L1533" s="60"/>
    </row>
    <row r="1534" spans="2:12" x14ac:dyDescent="0.25">
      <c r="B1534" s="58"/>
      <c r="C1534" s="58"/>
      <c r="D1534" s="58"/>
      <c r="H1534" s="58"/>
      <c r="I1534" s="58"/>
      <c r="J1534" s="60"/>
      <c r="K1534" s="60"/>
      <c r="L1534" s="60"/>
    </row>
    <row r="1535" spans="2:12" x14ac:dyDescent="0.25">
      <c r="B1535" s="58"/>
      <c r="C1535" s="58"/>
      <c r="D1535" s="58"/>
      <c r="H1535" s="58"/>
      <c r="I1535" s="58"/>
      <c r="J1535" s="60"/>
      <c r="K1535" s="60"/>
      <c r="L1535" s="60"/>
    </row>
    <row r="1536" spans="2:12" x14ac:dyDescent="0.25">
      <c r="B1536" s="58"/>
      <c r="C1536" s="58"/>
      <c r="D1536" s="58"/>
      <c r="H1536" s="58"/>
      <c r="I1536" s="58"/>
      <c r="J1536" s="60"/>
      <c r="K1536" s="60"/>
      <c r="L1536" s="60"/>
    </row>
    <row r="1537" spans="2:12" x14ac:dyDescent="0.25">
      <c r="B1537" s="58"/>
      <c r="C1537" s="58"/>
      <c r="D1537" s="58"/>
      <c r="H1537" s="58"/>
      <c r="I1537" s="58"/>
      <c r="J1537" s="60"/>
      <c r="K1537" s="60"/>
      <c r="L1537" s="60"/>
    </row>
    <row r="1538" spans="2:12" x14ac:dyDescent="0.25">
      <c r="B1538" s="58"/>
      <c r="C1538" s="58"/>
      <c r="D1538" s="58"/>
      <c r="H1538" s="58"/>
      <c r="I1538" s="58"/>
      <c r="J1538" s="60"/>
      <c r="K1538" s="60"/>
      <c r="L1538" s="60"/>
    </row>
    <row r="1539" spans="2:12" x14ac:dyDescent="0.25">
      <c r="B1539" s="58"/>
      <c r="C1539" s="58"/>
      <c r="D1539" s="58"/>
      <c r="H1539" s="58"/>
      <c r="I1539" s="58"/>
      <c r="J1539" s="60"/>
      <c r="K1539" s="60"/>
      <c r="L1539" s="60"/>
    </row>
    <row r="1540" spans="2:12" x14ac:dyDescent="0.25">
      <c r="B1540" s="58"/>
      <c r="C1540" s="58"/>
      <c r="D1540" s="58"/>
      <c r="H1540" s="58"/>
      <c r="I1540" s="58"/>
      <c r="J1540" s="60"/>
      <c r="K1540" s="60"/>
      <c r="L1540" s="60"/>
    </row>
    <row r="1541" spans="2:12" x14ac:dyDescent="0.25">
      <c r="B1541" s="58"/>
      <c r="C1541" s="58"/>
      <c r="D1541" s="58"/>
      <c r="H1541" s="58"/>
      <c r="I1541" s="58"/>
      <c r="J1541" s="60"/>
      <c r="K1541" s="60"/>
      <c r="L1541" s="60"/>
    </row>
    <row r="1542" spans="2:12" x14ac:dyDescent="0.25">
      <c r="B1542" s="58"/>
      <c r="C1542" s="58"/>
      <c r="D1542" s="58"/>
      <c r="H1542" s="58"/>
      <c r="I1542" s="58"/>
      <c r="J1542" s="60"/>
      <c r="K1542" s="60"/>
      <c r="L1542" s="60"/>
    </row>
    <row r="1543" spans="2:12" x14ac:dyDescent="0.25">
      <c r="B1543" s="58"/>
      <c r="C1543" s="58"/>
      <c r="D1543" s="58"/>
      <c r="H1543" s="58"/>
      <c r="I1543" s="58"/>
      <c r="J1543" s="60"/>
      <c r="K1543" s="60"/>
      <c r="L1543" s="60"/>
    </row>
    <row r="1544" spans="2:12" x14ac:dyDescent="0.25">
      <c r="B1544" s="58"/>
      <c r="C1544" s="58"/>
      <c r="D1544" s="58"/>
      <c r="H1544" s="58"/>
      <c r="I1544" s="58"/>
      <c r="J1544" s="60"/>
      <c r="K1544" s="60"/>
      <c r="L1544" s="60"/>
    </row>
    <row r="1545" spans="2:12" x14ac:dyDescent="0.25">
      <c r="B1545" s="58"/>
      <c r="C1545" s="58"/>
      <c r="D1545" s="58"/>
      <c r="H1545" s="58"/>
      <c r="I1545" s="58"/>
      <c r="J1545" s="60"/>
      <c r="K1545" s="60"/>
      <c r="L1545" s="60"/>
    </row>
    <row r="1546" spans="2:12" x14ac:dyDescent="0.25">
      <c r="B1546" s="58"/>
      <c r="C1546" s="58"/>
      <c r="D1546" s="58"/>
      <c r="H1546" s="58"/>
      <c r="I1546" s="58"/>
      <c r="J1546" s="60"/>
      <c r="K1546" s="60"/>
      <c r="L1546" s="60"/>
    </row>
    <row r="1547" spans="2:12" x14ac:dyDescent="0.25">
      <c r="B1547" s="58"/>
      <c r="C1547" s="58"/>
      <c r="D1547" s="58"/>
      <c r="H1547" s="58"/>
      <c r="I1547" s="58"/>
      <c r="J1547" s="60"/>
      <c r="K1547" s="60"/>
      <c r="L1547" s="60"/>
    </row>
    <row r="1548" spans="2:12" x14ac:dyDescent="0.25">
      <c r="B1548" s="58"/>
      <c r="C1548" s="58"/>
      <c r="D1548" s="58"/>
      <c r="H1548" s="58"/>
      <c r="I1548" s="58"/>
      <c r="J1548" s="60"/>
      <c r="K1548" s="60"/>
      <c r="L1548" s="60"/>
    </row>
    <row r="1549" spans="2:12" x14ac:dyDescent="0.25">
      <c r="B1549" s="58"/>
      <c r="C1549" s="58"/>
      <c r="D1549" s="58"/>
      <c r="H1549" s="58"/>
      <c r="I1549" s="58"/>
      <c r="J1549" s="60"/>
      <c r="K1549" s="60"/>
      <c r="L1549" s="60"/>
    </row>
    <row r="1550" spans="2:12" x14ac:dyDescent="0.25">
      <c r="B1550" s="58"/>
      <c r="C1550" s="58"/>
      <c r="D1550" s="58"/>
      <c r="H1550" s="58"/>
      <c r="I1550" s="58"/>
      <c r="J1550" s="60"/>
      <c r="K1550" s="60"/>
      <c r="L1550" s="60"/>
    </row>
    <row r="1551" spans="2:12" x14ac:dyDescent="0.25">
      <c r="B1551" s="58"/>
      <c r="C1551" s="58"/>
      <c r="D1551" s="58"/>
      <c r="H1551" s="58"/>
      <c r="I1551" s="58"/>
      <c r="J1551" s="60"/>
      <c r="K1551" s="60"/>
      <c r="L1551" s="60"/>
    </row>
    <row r="1552" spans="2:12" x14ac:dyDescent="0.25">
      <c r="B1552" s="58"/>
      <c r="C1552" s="58"/>
      <c r="D1552" s="58"/>
      <c r="H1552" s="58"/>
      <c r="I1552" s="58"/>
      <c r="J1552" s="60"/>
      <c r="K1552" s="60"/>
      <c r="L1552" s="60"/>
    </row>
    <row r="1553" spans="2:12" x14ac:dyDescent="0.25">
      <c r="B1553" s="58"/>
      <c r="C1553" s="58"/>
      <c r="D1553" s="58"/>
      <c r="H1553" s="58"/>
      <c r="I1553" s="58"/>
      <c r="J1553" s="60"/>
      <c r="K1553" s="60"/>
      <c r="L1553" s="60"/>
    </row>
    <row r="1554" spans="2:12" x14ac:dyDescent="0.25">
      <c r="B1554" s="58"/>
      <c r="C1554" s="58"/>
      <c r="D1554" s="58"/>
      <c r="H1554" s="58"/>
      <c r="I1554" s="58"/>
      <c r="J1554" s="60"/>
      <c r="K1554" s="60"/>
      <c r="L1554" s="60"/>
    </row>
    <row r="1555" spans="2:12" x14ac:dyDescent="0.25">
      <c r="B1555" s="58"/>
      <c r="C1555" s="58"/>
      <c r="D1555" s="58"/>
      <c r="H1555" s="58"/>
      <c r="I1555" s="58"/>
      <c r="J1555" s="60"/>
      <c r="K1555" s="60"/>
      <c r="L1555" s="60"/>
    </row>
    <row r="1556" spans="2:12" x14ac:dyDescent="0.25">
      <c r="B1556" s="58"/>
      <c r="C1556" s="58"/>
      <c r="D1556" s="58"/>
      <c r="H1556" s="58"/>
      <c r="I1556" s="58"/>
      <c r="J1556" s="60"/>
      <c r="K1556" s="60"/>
      <c r="L1556" s="60"/>
    </row>
    <row r="1557" spans="2:12" x14ac:dyDescent="0.25">
      <c r="B1557" s="58"/>
      <c r="C1557" s="58"/>
      <c r="D1557" s="58"/>
      <c r="H1557" s="58"/>
      <c r="I1557" s="58"/>
      <c r="J1557" s="60"/>
      <c r="K1557" s="60"/>
      <c r="L1557" s="60"/>
    </row>
    <row r="1558" spans="2:12" x14ac:dyDescent="0.25">
      <c r="B1558" s="58"/>
      <c r="C1558" s="58"/>
      <c r="D1558" s="58"/>
      <c r="H1558" s="58"/>
      <c r="I1558" s="58"/>
      <c r="J1558" s="60"/>
      <c r="K1558" s="60"/>
      <c r="L1558" s="60"/>
    </row>
    <row r="1559" spans="2:12" x14ac:dyDescent="0.25">
      <c r="B1559" s="58"/>
      <c r="C1559" s="58"/>
      <c r="D1559" s="58"/>
      <c r="H1559" s="58"/>
      <c r="I1559" s="58"/>
      <c r="J1559" s="60"/>
      <c r="K1559" s="60"/>
      <c r="L1559" s="60"/>
    </row>
    <row r="1560" spans="2:12" x14ac:dyDescent="0.25">
      <c r="B1560" s="58"/>
      <c r="C1560" s="58"/>
      <c r="D1560" s="58"/>
      <c r="H1560" s="58"/>
      <c r="I1560" s="58"/>
      <c r="J1560" s="60"/>
      <c r="K1560" s="60"/>
      <c r="L1560" s="60"/>
    </row>
    <row r="1561" spans="2:12" x14ac:dyDescent="0.25">
      <c r="B1561" s="58"/>
      <c r="C1561" s="58"/>
      <c r="D1561" s="58"/>
      <c r="H1561" s="58"/>
      <c r="I1561" s="58"/>
      <c r="J1561" s="60"/>
      <c r="K1561" s="60"/>
      <c r="L1561" s="60"/>
    </row>
    <row r="1562" spans="2:12" x14ac:dyDescent="0.25">
      <c r="B1562" s="58"/>
      <c r="C1562" s="58"/>
      <c r="D1562" s="58"/>
      <c r="H1562" s="58"/>
      <c r="I1562" s="58"/>
      <c r="J1562" s="60"/>
      <c r="K1562" s="60"/>
      <c r="L1562" s="60"/>
    </row>
    <row r="1563" spans="2:12" x14ac:dyDescent="0.25">
      <c r="B1563" s="58"/>
      <c r="C1563" s="58"/>
      <c r="D1563" s="58"/>
      <c r="H1563" s="58"/>
      <c r="I1563" s="58"/>
      <c r="J1563" s="60"/>
      <c r="K1563" s="60"/>
      <c r="L1563" s="60"/>
    </row>
    <row r="1564" spans="2:12" x14ac:dyDescent="0.25">
      <c r="B1564" s="58"/>
      <c r="C1564" s="58"/>
      <c r="D1564" s="58"/>
      <c r="H1564" s="58"/>
      <c r="I1564" s="58"/>
      <c r="J1564" s="60"/>
      <c r="K1564" s="60"/>
      <c r="L1564" s="60"/>
    </row>
    <row r="1565" spans="2:12" x14ac:dyDescent="0.25">
      <c r="B1565" s="58"/>
      <c r="C1565" s="58"/>
      <c r="D1565" s="58"/>
      <c r="H1565" s="58"/>
      <c r="I1565" s="58"/>
      <c r="J1565" s="60"/>
      <c r="K1565" s="60"/>
      <c r="L1565" s="60"/>
    </row>
    <row r="1566" spans="2:12" x14ac:dyDescent="0.25">
      <c r="B1566" s="58"/>
      <c r="C1566" s="58"/>
      <c r="D1566" s="58"/>
      <c r="H1566" s="58"/>
      <c r="I1566" s="58"/>
      <c r="J1566" s="60"/>
      <c r="K1566" s="60"/>
      <c r="L1566" s="60"/>
    </row>
    <row r="1567" spans="2:12" x14ac:dyDescent="0.25">
      <c r="B1567" s="58"/>
      <c r="C1567" s="58"/>
      <c r="D1567" s="58"/>
      <c r="H1567" s="58"/>
      <c r="I1567" s="58"/>
      <c r="J1567" s="60"/>
      <c r="K1567" s="60"/>
      <c r="L1567" s="60"/>
    </row>
    <row r="1568" spans="2:12" x14ac:dyDescent="0.25">
      <c r="B1568" s="58"/>
      <c r="C1568" s="58"/>
      <c r="D1568" s="58"/>
      <c r="H1568" s="58"/>
      <c r="I1568" s="58"/>
      <c r="J1568" s="60"/>
      <c r="K1568" s="60"/>
      <c r="L1568" s="60"/>
    </row>
    <row r="1569" spans="2:12" x14ac:dyDescent="0.25">
      <c r="B1569" s="58"/>
      <c r="C1569" s="58"/>
      <c r="D1569" s="58"/>
      <c r="H1569" s="58"/>
      <c r="I1569" s="58"/>
      <c r="J1569" s="60"/>
      <c r="K1569" s="60"/>
      <c r="L1569" s="60"/>
    </row>
    <row r="1570" spans="2:12" x14ac:dyDescent="0.25">
      <c r="B1570" s="58"/>
      <c r="C1570" s="58"/>
      <c r="D1570" s="58"/>
      <c r="H1570" s="58"/>
      <c r="I1570" s="58"/>
      <c r="J1570" s="60"/>
      <c r="K1570" s="60"/>
      <c r="L1570" s="60"/>
    </row>
    <row r="1571" spans="2:12" x14ac:dyDescent="0.25">
      <c r="B1571" s="58"/>
      <c r="C1571" s="58"/>
      <c r="D1571" s="58"/>
      <c r="H1571" s="58"/>
      <c r="I1571" s="58"/>
      <c r="J1571" s="60"/>
      <c r="K1571" s="60"/>
      <c r="L1571" s="60"/>
    </row>
    <row r="1572" spans="2:12" x14ac:dyDescent="0.25">
      <c r="B1572" s="58"/>
      <c r="C1572" s="58"/>
      <c r="D1572" s="58"/>
      <c r="H1572" s="58"/>
      <c r="I1572" s="58"/>
      <c r="J1572" s="60"/>
      <c r="K1572" s="60"/>
      <c r="L1572" s="60"/>
    </row>
    <row r="1573" spans="2:12" x14ac:dyDescent="0.25">
      <c r="B1573" s="58"/>
      <c r="C1573" s="58"/>
      <c r="D1573" s="58"/>
      <c r="H1573" s="58"/>
      <c r="I1573" s="58"/>
      <c r="J1573" s="60"/>
      <c r="K1573" s="60"/>
      <c r="L1573" s="60"/>
    </row>
    <row r="1574" spans="2:12" x14ac:dyDescent="0.25">
      <c r="B1574" s="58"/>
      <c r="C1574" s="58"/>
      <c r="D1574" s="58"/>
      <c r="H1574" s="58"/>
      <c r="I1574" s="58"/>
      <c r="J1574" s="60"/>
      <c r="K1574" s="60"/>
      <c r="L1574" s="60"/>
    </row>
    <row r="1575" spans="2:12" x14ac:dyDescent="0.25">
      <c r="B1575" s="58"/>
      <c r="C1575" s="58"/>
      <c r="D1575" s="58"/>
      <c r="H1575" s="58"/>
      <c r="I1575" s="58"/>
      <c r="J1575" s="60"/>
      <c r="K1575" s="60"/>
      <c r="L1575" s="60"/>
    </row>
    <row r="1576" spans="2:12" x14ac:dyDescent="0.25">
      <c r="B1576" s="58"/>
      <c r="C1576" s="58"/>
      <c r="D1576" s="58"/>
      <c r="H1576" s="58"/>
      <c r="I1576" s="58"/>
      <c r="J1576" s="60"/>
      <c r="K1576" s="60"/>
      <c r="L1576" s="60"/>
    </row>
    <row r="1577" spans="2:12" x14ac:dyDescent="0.25">
      <c r="B1577" s="58"/>
      <c r="C1577" s="58"/>
      <c r="D1577" s="58"/>
      <c r="H1577" s="58"/>
      <c r="I1577" s="58"/>
      <c r="J1577" s="60"/>
      <c r="K1577" s="60"/>
      <c r="L1577" s="60"/>
    </row>
    <row r="1578" spans="2:12" x14ac:dyDescent="0.25">
      <c r="B1578" s="58"/>
      <c r="C1578" s="58"/>
      <c r="D1578" s="58"/>
      <c r="H1578" s="58"/>
      <c r="I1578" s="58"/>
      <c r="J1578" s="60"/>
      <c r="K1578" s="60"/>
      <c r="L1578" s="60"/>
    </row>
    <row r="1579" spans="2:12" x14ac:dyDescent="0.25">
      <c r="B1579" s="58"/>
      <c r="C1579" s="58"/>
      <c r="D1579" s="58"/>
      <c r="H1579" s="58"/>
      <c r="I1579" s="58"/>
      <c r="J1579" s="60"/>
      <c r="K1579" s="60"/>
      <c r="L1579" s="60"/>
    </row>
    <row r="1580" spans="2:12" x14ac:dyDescent="0.25">
      <c r="B1580" s="58"/>
      <c r="C1580" s="58"/>
      <c r="D1580" s="58"/>
      <c r="H1580" s="58"/>
      <c r="I1580" s="58"/>
      <c r="J1580" s="60"/>
      <c r="K1580" s="60"/>
      <c r="L1580" s="60"/>
    </row>
    <row r="1581" spans="2:12" x14ac:dyDescent="0.25">
      <c r="B1581" s="58"/>
      <c r="C1581" s="58"/>
      <c r="D1581" s="58"/>
      <c r="H1581" s="58"/>
      <c r="I1581" s="58"/>
      <c r="J1581" s="60"/>
      <c r="K1581" s="60"/>
      <c r="L1581" s="60"/>
    </row>
    <row r="1582" spans="2:12" x14ac:dyDescent="0.25">
      <c r="B1582" s="58"/>
      <c r="C1582" s="58"/>
      <c r="D1582" s="58"/>
      <c r="H1582" s="58"/>
      <c r="I1582" s="58"/>
      <c r="J1582" s="60"/>
      <c r="K1582" s="60"/>
      <c r="L1582" s="60"/>
    </row>
    <row r="1583" spans="2:12" x14ac:dyDescent="0.25">
      <c r="B1583" s="58"/>
      <c r="C1583" s="58"/>
      <c r="D1583" s="58"/>
      <c r="H1583" s="58"/>
      <c r="I1583" s="58"/>
      <c r="J1583" s="60"/>
      <c r="K1583" s="60"/>
      <c r="L1583" s="60"/>
    </row>
    <row r="1584" spans="2:12" x14ac:dyDescent="0.25">
      <c r="B1584" s="58"/>
      <c r="C1584" s="58"/>
      <c r="D1584" s="58"/>
      <c r="H1584" s="58"/>
      <c r="I1584" s="58"/>
      <c r="J1584" s="60"/>
      <c r="K1584" s="60"/>
      <c r="L1584" s="60"/>
    </row>
    <row r="1585" spans="2:12" x14ac:dyDescent="0.25">
      <c r="B1585" s="58"/>
      <c r="C1585" s="58"/>
      <c r="D1585" s="58"/>
      <c r="H1585" s="58"/>
      <c r="I1585" s="58"/>
      <c r="J1585" s="60"/>
      <c r="K1585" s="60"/>
      <c r="L1585" s="60"/>
    </row>
    <row r="1586" spans="2:12" x14ac:dyDescent="0.25">
      <c r="B1586" s="58"/>
      <c r="C1586" s="58"/>
      <c r="D1586" s="58"/>
      <c r="H1586" s="58"/>
      <c r="I1586" s="58"/>
      <c r="J1586" s="60"/>
      <c r="K1586" s="60"/>
      <c r="L1586" s="60"/>
    </row>
    <row r="1587" spans="2:12" x14ac:dyDescent="0.25">
      <c r="B1587" s="58"/>
      <c r="C1587" s="58"/>
      <c r="D1587" s="58"/>
      <c r="H1587" s="58"/>
      <c r="I1587" s="58"/>
      <c r="J1587" s="60"/>
      <c r="K1587" s="60"/>
      <c r="L1587" s="60"/>
    </row>
    <row r="1588" spans="2:12" x14ac:dyDescent="0.25">
      <c r="B1588" s="58"/>
      <c r="C1588" s="58"/>
      <c r="D1588" s="58"/>
      <c r="H1588" s="58"/>
      <c r="I1588" s="58"/>
      <c r="J1588" s="60"/>
      <c r="K1588" s="60"/>
      <c r="L1588" s="60"/>
    </row>
    <row r="1589" spans="2:12" x14ac:dyDescent="0.25">
      <c r="B1589" s="58"/>
      <c r="C1589" s="58"/>
      <c r="D1589" s="58"/>
      <c r="H1589" s="58"/>
      <c r="I1589" s="58"/>
      <c r="J1589" s="60"/>
      <c r="K1589" s="60"/>
      <c r="L1589" s="60"/>
    </row>
    <row r="1590" spans="2:12" x14ac:dyDescent="0.25">
      <c r="B1590" s="58"/>
      <c r="C1590" s="58"/>
      <c r="D1590" s="58"/>
      <c r="H1590" s="58"/>
      <c r="I1590" s="58"/>
      <c r="J1590" s="60"/>
      <c r="K1590" s="60"/>
      <c r="L1590" s="60"/>
    </row>
    <row r="1591" spans="2:12" x14ac:dyDescent="0.25">
      <c r="B1591" s="58"/>
      <c r="C1591" s="58"/>
      <c r="D1591" s="58"/>
      <c r="H1591" s="58"/>
      <c r="I1591" s="58"/>
      <c r="J1591" s="60"/>
      <c r="K1591" s="60"/>
      <c r="L1591" s="60"/>
    </row>
    <row r="1592" spans="2:12" x14ac:dyDescent="0.25">
      <c r="B1592" s="58"/>
      <c r="C1592" s="58"/>
      <c r="D1592" s="58"/>
      <c r="H1592" s="58"/>
      <c r="I1592" s="58"/>
      <c r="J1592" s="60"/>
      <c r="K1592" s="60"/>
      <c r="L1592" s="60"/>
    </row>
    <row r="1593" spans="2:12" x14ac:dyDescent="0.25">
      <c r="B1593" s="58"/>
      <c r="C1593" s="58"/>
      <c r="D1593" s="58"/>
      <c r="H1593" s="58"/>
      <c r="I1593" s="58"/>
      <c r="J1593" s="60"/>
      <c r="K1593" s="60"/>
      <c r="L1593" s="60"/>
    </row>
    <row r="1594" spans="2:12" x14ac:dyDescent="0.25">
      <c r="B1594" s="58"/>
      <c r="C1594" s="58"/>
      <c r="D1594" s="58"/>
      <c r="H1594" s="58"/>
      <c r="I1594" s="58"/>
      <c r="J1594" s="60"/>
      <c r="K1594" s="60"/>
      <c r="L1594" s="60"/>
    </row>
    <row r="1595" spans="2:12" x14ac:dyDescent="0.25">
      <c r="B1595" s="58"/>
      <c r="C1595" s="58"/>
      <c r="D1595" s="58"/>
      <c r="H1595" s="58"/>
      <c r="I1595" s="58"/>
      <c r="J1595" s="60"/>
      <c r="K1595" s="60"/>
      <c r="L1595" s="60"/>
    </row>
  </sheetData>
  <mergeCells count="16">
    <mergeCell ref="A1:L1"/>
    <mergeCell ref="A7:A8"/>
    <mergeCell ref="B7:B8"/>
    <mergeCell ref="C7:C8"/>
    <mergeCell ref="D7:D8"/>
    <mergeCell ref="E7:E8"/>
    <mergeCell ref="A2:L2"/>
    <mergeCell ref="A5:L5"/>
    <mergeCell ref="A6:L6"/>
    <mergeCell ref="F7:F8"/>
    <mergeCell ref="G7:G8"/>
    <mergeCell ref="J7:L7"/>
    <mergeCell ref="H7:H8"/>
    <mergeCell ref="I7:I8"/>
    <mergeCell ref="A3:L3"/>
    <mergeCell ref="A4:L4"/>
  </mergeCells>
  <pageMargins left="0.78740157480314965" right="0.19685039370078741" top="0.19685039370078741" bottom="0.19685039370078741" header="0" footer="0"/>
  <pageSetup paperSize="9" scale="58" fitToHeight="0" orientation="portrait" r:id="rId1"/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Views>
    <sheetView view="pageBreakPreview" zoomScaleSheetLayoutView="100" workbookViewId="0">
      <selection activeCell="E10" sqref="E10:F10"/>
    </sheetView>
  </sheetViews>
  <sheetFormatPr defaultRowHeight="15" x14ac:dyDescent="0.25"/>
  <cols>
    <col min="1" max="1" width="58" style="120" customWidth="1"/>
    <col min="2" max="2" width="13.28515625" style="118" customWidth="1"/>
    <col min="3" max="3" width="10.7109375" style="118" customWidth="1"/>
    <col min="4" max="5" width="15.5703125" style="160" bestFit="1" customWidth="1"/>
    <col min="6" max="6" width="15.85546875" style="160" bestFit="1" customWidth="1"/>
    <col min="7" max="12" width="15.5703125" style="160" bestFit="1" customWidth="1"/>
    <col min="13" max="16384" width="9.140625" style="110"/>
  </cols>
  <sheetData>
    <row r="1" spans="1:12" s="119" customFormat="1" x14ac:dyDescent="0.25">
      <c r="A1" s="336" t="s">
        <v>605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</row>
    <row r="2" spans="1:12" s="106" customFormat="1" ht="56.25" customHeight="1" x14ac:dyDescent="0.25">
      <c r="B2" s="95"/>
      <c r="C2" s="95"/>
      <c r="D2" s="95"/>
      <c r="E2" s="95"/>
      <c r="F2" s="95"/>
      <c r="G2" s="95"/>
      <c r="H2" s="95"/>
      <c r="I2" s="372" t="s">
        <v>621</v>
      </c>
      <c r="J2" s="372"/>
      <c r="K2" s="372"/>
      <c r="L2" s="372"/>
    </row>
    <row r="3" spans="1:12" s="119" customFormat="1" x14ac:dyDescent="0.25">
      <c r="A3" s="336" t="s">
        <v>269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</row>
    <row r="4" spans="1:12" s="106" customFormat="1" ht="42.75" customHeight="1" x14ac:dyDescent="0.25">
      <c r="B4" s="95"/>
      <c r="C4" s="95"/>
      <c r="D4" s="95"/>
      <c r="E4" s="95"/>
      <c r="F4" s="95"/>
      <c r="G4" s="95"/>
      <c r="H4" s="95"/>
      <c r="I4" s="372" t="s">
        <v>598</v>
      </c>
      <c r="J4" s="372"/>
      <c r="K4" s="372"/>
      <c r="L4" s="372"/>
    </row>
    <row r="5" spans="1:12" ht="63" customHeight="1" x14ac:dyDescent="0.25">
      <c r="A5" s="371" t="s">
        <v>622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</row>
    <row r="6" spans="1:12" ht="16.5" hidden="1" customHeight="1" x14ac:dyDescent="0.25">
      <c r="A6" s="115" t="s">
        <v>219</v>
      </c>
      <c r="B6" s="33">
        <v>9000099990</v>
      </c>
      <c r="C6" s="33"/>
      <c r="D6" s="175">
        <f>G6+J6</f>
        <v>0</v>
      </c>
      <c r="E6" s="159">
        <f>H6+K6</f>
        <v>0</v>
      </c>
      <c r="F6" s="176" t="e">
        <f>E6/D6*100</f>
        <v>#DIV/0!</v>
      </c>
      <c r="G6" s="177"/>
      <c r="H6" s="159"/>
      <c r="I6" s="176" t="e">
        <f>H6/G6*100</f>
        <v>#DIV/0!</v>
      </c>
      <c r="J6" s="177"/>
      <c r="K6" s="159"/>
      <c r="L6" s="176" t="e">
        <f>K6/J6*100</f>
        <v>#DIV/0!</v>
      </c>
    </row>
    <row r="7" spans="1:12" ht="16.5" hidden="1" customHeight="1" x14ac:dyDescent="0.25">
      <c r="A7" s="115" t="s">
        <v>21</v>
      </c>
      <c r="B7" s="33">
        <v>9000099990</v>
      </c>
      <c r="C7" s="33"/>
      <c r="D7" s="175">
        <f>G7+J7</f>
        <v>0</v>
      </c>
      <c r="E7" s="159">
        <f>H7+K7</f>
        <v>0</v>
      </c>
      <c r="F7" s="176" t="e">
        <f>E7/D7*100</f>
        <v>#DIV/0!</v>
      </c>
      <c r="G7" s="177"/>
      <c r="H7" s="108"/>
      <c r="I7" s="176" t="e">
        <f>H7/G7*100</f>
        <v>#DIV/0!</v>
      </c>
      <c r="J7" s="177"/>
      <c r="K7" s="108"/>
      <c r="L7" s="176" t="e">
        <f>K7/J7*100</f>
        <v>#DIV/0!</v>
      </c>
    </row>
    <row r="8" spans="1:12" s="45" customFormat="1" ht="14.25" customHeight="1" x14ac:dyDescent="0.2">
      <c r="A8" s="374" t="s">
        <v>0</v>
      </c>
      <c r="B8" s="376" t="s">
        <v>4</v>
      </c>
      <c r="C8" s="376" t="s">
        <v>5</v>
      </c>
      <c r="D8" s="373" t="s">
        <v>466</v>
      </c>
      <c r="E8" s="373"/>
      <c r="F8" s="373"/>
      <c r="G8" s="373" t="s">
        <v>492</v>
      </c>
      <c r="H8" s="373"/>
      <c r="I8" s="373"/>
      <c r="J8" s="373" t="s">
        <v>540</v>
      </c>
      <c r="K8" s="373"/>
      <c r="L8" s="373"/>
    </row>
    <row r="9" spans="1:12" ht="45" customHeight="1" x14ac:dyDescent="0.25">
      <c r="A9" s="375"/>
      <c r="B9" s="376"/>
      <c r="C9" s="376"/>
      <c r="D9" s="192" t="s">
        <v>316</v>
      </c>
      <c r="E9" s="192" t="s">
        <v>357</v>
      </c>
      <c r="F9" s="193" t="s">
        <v>358</v>
      </c>
      <c r="G9" s="192" t="s">
        <v>316</v>
      </c>
      <c r="H9" s="192" t="s">
        <v>357</v>
      </c>
      <c r="I9" s="193" t="s">
        <v>358</v>
      </c>
      <c r="J9" s="192" t="s">
        <v>316</v>
      </c>
      <c r="K9" s="192" t="s">
        <v>357</v>
      </c>
      <c r="L9" s="193" t="s">
        <v>358</v>
      </c>
    </row>
    <row r="10" spans="1:12" ht="23.25" customHeight="1" x14ac:dyDescent="0.25">
      <c r="A10" s="194" t="s">
        <v>7</v>
      </c>
      <c r="B10" s="201"/>
      <c r="C10" s="201"/>
      <c r="D10" s="196">
        <f t="shared" ref="D10:L10" si="0">D11+D113</f>
        <v>528123.77338999999</v>
      </c>
      <c r="E10" s="196">
        <f t="shared" si="0"/>
        <v>269205.19999999995</v>
      </c>
      <c r="F10" s="196">
        <f t="shared" si="0"/>
        <v>258918.57338999998</v>
      </c>
      <c r="G10" s="196">
        <f t="shared" si="0"/>
        <v>539619.97666000004</v>
      </c>
      <c r="H10" s="196">
        <f t="shared" si="0"/>
        <v>264398</v>
      </c>
      <c r="I10" s="196">
        <f t="shared" si="0"/>
        <v>275221.97665999999</v>
      </c>
      <c r="J10" s="196">
        <f t="shared" si="0"/>
        <v>550913.99572000001</v>
      </c>
      <c r="K10" s="196">
        <f t="shared" si="0"/>
        <v>278162</v>
      </c>
      <c r="L10" s="196">
        <f t="shared" si="0"/>
        <v>272751.99572000001</v>
      </c>
    </row>
    <row r="11" spans="1:12" ht="21" hidden="1" customHeight="1" x14ac:dyDescent="0.25">
      <c r="A11" s="194"/>
      <c r="B11" s="197"/>
      <c r="C11" s="197"/>
      <c r="D11" s="196">
        <f>D12+D17+D21+D25+D33+D39+D45+D47+D66+D70+D72+D74+D79+D82+D90+D102+D111</f>
        <v>354222.78214999998</v>
      </c>
      <c r="E11" s="196">
        <f>E12+E17+E21+E25+E33+E39+E45+E47+E66+E70+E72+E74+E79+E82+E90+E102+E108+E111</f>
        <v>132356.67252999998</v>
      </c>
      <c r="F11" s="196">
        <f>F12+F17+F21+F25+F33+F39+F45+F47+F66+F70+F72+F74+F79</f>
        <v>221866.10961999997</v>
      </c>
      <c r="G11" s="196">
        <f>G12+G17+G33+G39+G45+G47+G79+G82+G90+G66+G70+G72+G74+G102+G108+G21</f>
        <v>364860.31741000002</v>
      </c>
      <c r="H11" s="196">
        <f>H12+H17+H21+H25+H33+H39+H45+H47+H66+H70+H72+H74+H79+H82+H90+H102+H108</f>
        <v>125353.80452000001</v>
      </c>
      <c r="I11" s="196">
        <f>I12+I17+I21+I25+I33+I39+I45+I47+I66+I70+I72+I74+I79+I108</f>
        <v>239506.51289000001</v>
      </c>
      <c r="J11" s="196">
        <f>J12+J17+J21+J25+J33+J39+J45+J47+J66+J70+J72+J74+J79+J82+J90+J102+J108</f>
        <v>356746.36333000002</v>
      </c>
      <c r="K11" s="196">
        <f>K12+K17+K21+K25+K33+K39+K45+K47+K66+K70+K72+K74+K79+K82+K90+K102+K108</f>
        <v>126119.42078</v>
      </c>
      <c r="L11" s="196">
        <f>L12+L17+L21+L25+L33+L39+L45+L47+L66+L70+L72+L74+L79+L108</f>
        <v>230626.94255000001</v>
      </c>
    </row>
    <row r="12" spans="1:12" s="45" customFormat="1" ht="28.5" x14ac:dyDescent="0.2">
      <c r="A12" s="197" t="s">
        <v>493</v>
      </c>
      <c r="B12" s="195">
        <v>5100000000</v>
      </c>
      <c r="C12" s="195"/>
      <c r="D12" s="198">
        <f>E12+F12</f>
        <v>10</v>
      </c>
      <c r="E12" s="198">
        <f t="shared" ref="E12:K12" si="1">E13+E15</f>
        <v>10</v>
      </c>
      <c r="F12" s="198">
        <f t="shared" si="1"/>
        <v>0</v>
      </c>
      <c r="G12" s="198">
        <f>H12+I12</f>
        <v>10</v>
      </c>
      <c r="H12" s="198">
        <f t="shared" si="1"/>
        <v>10</v>
      </c>
      <c r="I12" s="198">
        <f>I13+I15</f>
        <v>0</v>
      </c>
      <c r="J12" s="198">
        <f>K12+L12</f>
        <v>10</v>
      </c>
      <c r="K12" s="234">
        <f t="shared" si="1"/>
        <v>10</v>
      </c>
      <c r="L12" s="198">
        <f>L13+L15</f>
        <v>0</v>
      </c>
    </row>
    <row r="13" spans="1:12" s="45" customFormat="1" ht="45" x14ac:dyDescent="0.25">
      <c r="A13" s="187" t="s">
        <v>494</v>
      </c>
      <c r="B13" s="199">
        <v>5110000000</v>
      </c>
      <c r="C13" s="199"/>
      <c r="D13" s="198">
        <f t="shared" ref="D13:D119" si="2">E13+F13</f>
        <v>10</v>
      </c>
      <c r="E13" s="202">
        <f t="shared" ref="E13:L13" si="3">E14</f>
        <v>10</v>
      </c>
      <c r="F13" s="202">
        <f t="shared" si="3"/>
        <v>0</v>
      </c>
      <c r="G13" s="198">
        <f t="shared" ref="G13:G119" si="4">H13+I13</f>
        <v>10</v>
      </c>
      <c r="H13" s="202">
        <f t="shared" si="3"/>
        <v>10</v>
      </c>
      <c r="I13" s="202">
        <f t="shared" si="3"/>
        <v>0</v>
      </c>
      <c r="J13" s="198">
        <f t="shared" ref="J13:J119" si="5">K13+L13</f>
        <v>10</v>
      </c>
      <c r="K13" s="202">
        <f t="shared" si="3"/>
        <v>10</v>
      </c>
      <c r="L13" s="202">
        <f t="shared" si="3"/>
        <v>0</v>
      </c>
    </row>
    <row r="14" spans="1:12" s="45" customFormat="1" ht="30" x14ac:dyDescent="0.25">
      <c r="A14" s="187" t="s">
        <v>359</v>
      </c>
      <c r="B14" s="199">
        <v>5110191020</v>
      </c>
      <c r="C14" s="199">
        <v>610</v>
      </c>
      <c r="D14" s="198">
        <f t="shared" si="2"/>
        <v>10</v>
      </c>
      <c r="E14" s="200">
        <v>10</v>
      </c>
      <c r="F14" s="200"/>
      <c r="G14" s="198">
        <f t="shared" si="4"/>
        <v>10</v>
      </c>
      <c r="H14" s="200">
        <v>10</v>
      </c>
      <c r="I14" s="200"/>
      <c r="J14" s="198">
        <f t="shared" si="5"/>
        <v>10</v>
      </c>
      <c r="K14" s="200">
        <v>10</v>
      </c>
      <c r="L14" s="200"/>
    </row>
    <row r="15" spans="1:12" s="45" customFormat="1" ht="30" hidden="1" x14ac:dyDescent="0.25">
      <c r="A15" s="187" t="s">
        <v>495</v>
      </c>
      <c r="B15" s="199">
        <v>5120000000</v>
      </c>
      <c r="C15" s="199"/>
      <c r="D15" s="198">
        <f t="shared" si="2"/>
        <v>0</v>
      </c>
      <c r="E15" s="198">
        <f>E16</f>
        <v>0</v>
      </c>
      <c r="F15" s="198">
        <f t="shared" ref="F15:L15" si="6">F16</f>
        <v>0</v>
      </c>
      <c r="G15" s="198">
        <f t="shared" si="4"/>
        <v>0</v>
      </c>
      <c r="H15" s="198">
        <f t="shared" si="6"/>
        <v>0</v>
      </c>
      <c r="I15" s="198">
        <f t="shared" si="6"/>
        <v>0</v>
      </c>
      <c r="J15" s="198">
        <f>J16</f>
        <v>0</v>
      </c>
      <c r="K15" s="198">
        <f>K16</f>
        <v>0</v>
      </c>
      <c r="L15" s="198">
        <f t="shared" si="6"/>
        <v>0</v>
      </c>
    </row>
    <row r="16" spans="1:12" s="45" customFormat="1" ht="30" hidden="1" x14ac:dyDescent="0.25">
      <c r="A16" s="187" t="s">
        <v>360</v>
      </c>
      <c r="B16" s="199" t="s">
        <v>383</v>
      </c>
      <c r="C16" s="199">
        <v>320</v>
      </c>
      <c r="D16" s="198">
        <v>0</v>
      </c>
      <c r="E16" s="200"/>
      <c r="F16" s="200"/>
      <c r="G16" s="198">
        <f t="shared" si="4"/>
        <v>0</v>
      </c>
      <c r="H16" s="200"/>
      <c r="I16" s="200"/>
      <c r="J16" s="198">
        <f>K16</f>
        <v>0</v>
      </c>
      <c r="K16" s="200"/>
      <c r="L16" s="200"/>
    </row>
    <row r="17" spans="1:12" s="45" customFormat="1" ht="57" x14ac:dyDescent="0.2">
      <c r="A17" s="201" t="s">
        <v>526</v>
      </c>
      <c r="B17" s="195">
        <v>5200000000</v>
      </c>
      <c r="C17" s="195"/>
      <c r="D17" s="198">
        <f t="shared" si="2"/>
        <v>931</v>
      </c>
      <c r="E17" s="198">
        <f>E18+E20+E19</f>
        <v>400</v>
      </c>
      <c r="F17" s="198">
        <f>F18+F19</f>
        <v>531</v>
      </c>
      <c r="G17" s="198">
        <f t="shared" si="4"/>
        <v>10260</v>
      </c>
      <c r="H17" s="198">
        <f t="shared" ref="H17:K17" si="7">H18+H20</f>
        <v>260</v>
      </c>
      <c r="I17" s="198">
        <f>I18+I20</f>
        <v>10000</v>
      </c>
      <c r="J17" s="198">
        <f t="shared" si="5"/>
        <v>10260</v>
      </c>
      <c r="K17" s="198">
        <f t="shared" si="7"/>
        <v>260</v>
      </c>
      <c r="L17" s="198">
        <f>L18+L20</f>
        <v>10000</v>
      </c>
    </row>
    <row r="18" spans="1:12" s="45" customFormat="1" ht="30" customHeight="1" x14ac:dyDescent="0.25">
      <c r="A18" s="112" t="s">
        <v>527</v>
      </c>
      <c r="B18" s="105" t="s">
        <v>525</v>
      </c>
      <c r="C18" s="105">
        <v>240</v>
      </c>
      <c r="D18" s="301">
        <f t="shared" si="2"/>
        <v>831</v>
      </c>
      <c r="E18" s="108">
        <v>300</v>
      </c>
      <c r="F18" s="108">
        <v>531</v>
      </c>
      <c r="G18" s="301">
        <f t="shared" si="4"/>
        <v>10160</v>
      </c>
      <c r="H18" s="108">
        <v>160</v>
      </c>
      <c r="I18" s="108">
        <v>10000</v>
      </c>
      <c r="J18" s="301">
        <f t="shared" si="5"/>
        <v>10160</v>
      </c>
      <c r="K18" s="108">
        <v>160</v>
      </c>
      <c r="L18" s="108">
        <v>10000</v>
      </c>
    </row>
    <row r="19" spans="1:12" s="45" customFormat="1" ht="30" hidden="1" customHeight="1" x14ac:dyDescent="0.25">
      <c r="A19" s="189" t="s">
        <v>527</v>
      </c>
      <c r="B19" s="199" t="s">
        <v>557</v>
      </c>
      <c r="C19" s="199">
        <v>240</v>
      </c>
      <c r="D19" s="234">
        <f t="shared" ref="D19" si="8">E19+F19</f>
        <v>0</v>
      </c>
      <c r="E19" s="200"/>
      <c r="F19" s="200"/>
      <c r="G19" s="234">
        <f t="shared" ref="G19" si="9">H19+I19</f>
        <v>0</v>
      </c>
      <c r="H19" s="200"/>
      <c r="I19" s="200"/>
      <c r="J19" s="234">
        <f t="shared" ref="J19" si="10">K19+L19</f>
        <v>0</v>
      </c>
      <c r="K19" s="200"/>
      <c r="L19" s="200"/>
    </row>
    <row r="20" spans="1:12" s="45" customFormat="1" ht="14.25" customHeight="1" x14ac:dyDescent="0.25">
      <c r="A20" s="189" t="s">
        <v>361</v>
      </c>
      <c r="B20" s="199">
        <v>5200291110</v>
      </c>
      <c r="C20" s="199">
        <v>240</v>
      </c>
      <c r="D20" s="198">
        <f t="shared" si="2"/>
        <v>100</v>
      </c>
      <c r="E20" s="200">
        <v>100</v>
      </c>
      <c r="F20" s="200"/>
      <c r="G20" s="198">
        <f t="shared" si="4"/>
        <v>100</v>
      </c>
      <c r="H20" s="200">
        <v>100</v>
      </c>
      <c r="I20" s="200"/>
      <c r="J20" s="198">
        <f t="shared" si="5"/>
        <v>100</v>
      </c>
      <c r="K20" s="200">
        <v>100</v>
      </c>
      <c r="L20" s="200"/>
    </row>
    <row r="21" spans="1:12" s="45" customFormat="1" ht="42.75" x14ac:dyDescent="0.2">
      <c r="A21" s="275" t="s">
        <v>558</v>
      </c>
      <c r="B21" s="276">
        <v>5300000000</v>
      </c>
      <c r="C21" s="276"/>
      <c r="D21" s="277">
        <f t="shared" si="2"/>
        <v>2</v>
      </c>
      <c r="E21" s="277">
        <f>E22+E23+E24</f>
        <v>2</v>
      </c>
      <c r="F21" s="277">
        <f>F22+F23+F24</f>
        <v>0</v>
      </c>
      <c r="G21" s="277">
        <f t="shared" si="4"/>
        <v>2</v>
      </c>
      <c r="H21" s="277">
        <f>H22+H23+H24</f>
        <v>2</v>
      </c>
      <c r="I21" s="277">
        <f>I22+I23+I24</f>
        <v>0</v>
      </c>
      <c r="J21" s="277">
        <f t="shared" si="5"/>
        <v>2</v>
      </c>
      <c r="K21" s="277">
        <f>K22+K23+K24</f>
        <v>2</v>
      </c>
      <c r="L21" s="277">
        <f>L22+L23+L24</f>
        <v>0</v>
      </c>
    </row>
    <row r="22" spans="1:12" s="45" customFormat="1" ht="45" x14ac:dyDescent="0.25">
      <c r="A22" s="187" t="s">
        <v>559</v>
      </c>
      <c r="B22" s="199">
        <v>5300191080</v>
      </c>
      <c r="C22" s="199">
        <v>610</v>
      </c>
      <c r="D22" s="198">
        <f t="shared" si="2"/>
        <v>1</v>
      </c>
      <c r="E22" s="200">
        <v>1</v>
      </c>
      <c r="F22" s="200"/>
      <c r="G22" s="198">
        <f t="shared" si="4"/>
        <v>1</v>
      </c>
      <c r="H22" s="200">
        <v>1</v>
      </c>
      <c r="I22" s="200"/>
      <c r="J22" s="198">
        <f t="shared" si="5"/>
        <v>1</v>
      </c>
      <c r="K22" s="200">
        <v>1</v>
      </c>
      <c r="L22" s="200"/>
    </row>
    <row r="23" spans="1:12" s="45" customFormat="1" ht="75" x14ac:dyDescent="0.25">
      <c r="A23" s="189" t="s">
        <v>362</v>
      </c>
      <c r="B23" s="199">
        <v>5300291080</v>
      </c>
      <c r="C23" s="199">
        <v>610</v>
      </c>
      <c r="D23" s="198">
        <f t="shared" si="2"/>
        <v>0</v>
      </c>
      <c r="E23" s="200"/>
      <c r="F23" s="200"/>
      <c r="G23" s="198">
        <f t="shared" si="4"/>
        <v>1</v>
      </c>
      <c r="H23" s="200">
        <v>1</v>
      </c>
      <c r="I23" s="200"/>
      <c r="J23" s="198">
        <f t="shared" si="5"/>
        <v>0</v>
      </c>
      <c r="K23" s="200"/>
      <c r="L23" s="200"/>
    </row>
    <row r="24" spans="1:12" s="45" customFormat="1" ht="45" x14ac:dyDescent="0.25">
      <c r="A24" s="189" t="s">
        <v>427</v>
      </c>
      <c r="B24" s="199">
        <v>5300391080</v>
      </c>
      <c r="C24" s="199"/>
      <c r="D24" s="198">
        <f t="shared" si="2"/>
        <v>1</v>
      </c>
      <c r="E24" s="202">
        <v>1</v>
      </c>
      <c r="F24" s="202"/>
      <c r="G24" s="198">
        <f t="shared" si="4"/>
        <v>0</v>
      </c>
      <c r="H24" s="202"/>
      <c r="I24" s="202"/>
      <c r="J24" s="198">
        <f t="shared" si="5"/>
        <v>1</v>
      </c>
      <c r="K24" s="202">
        <v>1</v>
      </c>
      <c r="L24" s="202"/>
    </row>
    <row r="25" spans="1:12" s="45" customFormat="1" ht="59.25" customHeight="1" x14ac:dyDescent="0.2">
      <c r="A25" s="275" t="s">
        <v>586</v>
      </c>
      <c r="B25" s="276">
        <v>5400000000</v>
      </c>
      <c r="C25" s="276"/>
      <c r="D25" s="277">
        <f t="shared" si="2"/>
        <v>325.09753000000001</v>
      </c>
      <c r="E25" s="277">
        <f>E26+E31</f>
        <v>75.097530000000006</v>
      </c>
      <c r="F25" s="277">
        <f>F31</f>
        <v>250</v>
      </c>
      <c r="G25" s="277">
        <f t="shared" si="4"/>
        <v>0</v>
      </c>
      <c r="H25" s="277">
        <f>H32</f>
        <v>0</v>
      </c>
      <c r="I25" s="277">
        <f>I26+I31</f>
        <v>0</v>
      </c>
      <c r="J25" s="277">
        <f t="shared" si="5"/>
        <v>0</v>
      </c>
      <c r="K25" s="277">
        <f>K26+K31</f>
        <v>0</v>
      </c>
      <c r="L25" s="277">
        <f>L26+L31</f>
        <v>0</v>
      </c>
    </row>
    <row r="26" spans="1:12" s="45" customFormat="1" ht="30" hidden="1" x14ac:dyDescent="0.25">
      <c r="A26" s="189" t="s">
        <v>512</v>
      </c>
      <c r="B26" s="199">
        <v>5410000000</v>
      </c>
      <c r="C26" s="199"/>
      <c r="D26" s="198">
        <f t="shared" si="2"/>
        <v>0</v>
      </c>
      <c r="E26" s="202"/>
      <c r="F26" s="202"/>
      <c r="G26" s="198">
        <f t="shared" si="4"/>
        <v>0</v>
      </c>
      <c r="H26" s="202"/>
      <c r="I26" s="202"/>
      <c r="J26" s="198">
        <f t="shared" si="5"/>
        <v>0</v>
      </c>
      <c r="K26" s="202"/>
      <c r="L26" s="202"/>
    </row>
    <row r="27" spans="1:12" s="45" customFormat="1" ht="30" hidden="1" x14ac:dyDescent="0.25">
      <c r="A27" s="187" t="s">
        <v>379</v>
      </c>
      <c r="B27" s="203" t="s">
        <v>384</v>
      </c>
      <c r="C27" s="204">
        <v>610</v>
      </c>
      <c r="D27" s="198">
        <f t="shared" si="2"/>
        <v>0</v>
      </c>
      <c r="E27" s="205"/>
      <c r="F27" s="205"/>
      <c r="G27" s="198">
        <f t="shared" si="4"/>
        <v>0</v>
      </c>
      <c r="H27" s="205"/>
      <c r="I27" s="205"/>
      <c r="J27" s="198">
        <f t="shared" si="5"/>
        <v>0</v>
      </c>
      <c r="K27" s="205"/>
      <c r="L27" s="205"/>
    </row>
    <row r="28" spans="1:12" s="45" customFormat="1" ht="30" hidden="1" x14ac:dyDescent="0.25">
      <c r="A28" s="187" t="s">
        <v>380</v>
      </c>
      <c r="B28" s="203" t="s">
        <v>428</v>
      </c>
      <c r="C28" s="204">
        <v>610</v>
      </c>
      <c r="D28" s="198">
        <f t="shared" si="2"/>
        <v>0</v>
      </c>
      <c r="E28" s="200"/>
      <c r="F28" s="200"/>
      <c r="G28" s="198">
        <f t="shared" si="4"/>
        <v>0</v>
      </c>
      <c r="H28" s="200"/>
      <c r="I28" s="200"/>
      <c r="J28" s="198">
        <f t="shared" si="5"/>
        <v>0</v>
      </c>
      <c r="K28" s="200"/>
      <c r="L28" s="200"/>
    </row>
    <row r="29" spans="1:12" s="45" customFormat="1" ht="30" hidden="1" x14ac:dyDescent="0.25">
      <c r="A29" s="187" t="s">
        <v>416</v>
      </c>
      <c r="B29" s="203" t="s">
        <v>428</v>
      </c>
      <c r="C29" s="204">
        <v>610</v>
      </c>
      <c r="D29" s="198">
        <f>E29+F29</f>
        <v>0</v>
      </c>
      <c r="E29" s="200"/>
      <c r="F29" s="200"/>
      <c r="G29" s="198">
        <f>H29+I29</f>
        <v>0</v>
      </c>
      <c r="H29" s="200"/>
      <c r="I29" s="200"/>
      <c r="J29" s="198">
        <f>K29+L29</f>
        <v>0</v>
      </c>
      <c r="K29" s="200"/>
      <c r="L29" s="200"/>
    </row>
    <row r="30" spans="1:12" s="45" customFormat="1" ht="30" hidden="1" x14ac:dyDescent="0.25">
      <c r="A30" s="187" t="s">
        <v>416</v>
      </c>
      <c r="B30" s="203" t="s">
        <v>429</v>
      </c>
      <c r="C30" s="204">
        <v>610</v>
      </c>
      <c r="D30" s="198">
        <f t="shared" si="2"/>
        <v>0</v>
      </c>
      <c r="E30" s="200"/>
      <c r="F30" s="200"/>
      <c r="G30" s="198">
        <f t="shared" si="4"/>
        <v>0</v>
      </c>
      <c r="H30" s="200"/>
      <c r="I30" s="200"/>
      <c r="J30" s="198">
        <f t="shared" si="5"/>
        <v>0</v>
      </c>
      <c r="K30" s="200"/>
      <c r="L30" s="200"/>
    </row>
    <row r="31" spans="1:12" s="45" customFormat="1" ht="45" x14ac:dyDescent="0.25">
      <c r="A31" s="189" t="s">
        <v>587</v>
      </c>
      <c r="B31" s="199">
        <v>5420000000</v>
      </c>
      <c r="C31" s="199"/>
      <c r="D31" s="198">
        <f t="shared" si="2"/>
        <v>325.09753000000001</v>
      </c>
      <c r="E31" s="202">
        <f>E32</f>
        <v>75.097530000000006</v>
      </c>
      <c r="F31" s="202">
        <f>F32</f>
        <v>250</v>
      </c>
      <c r="G31" s="198">
        <f t="shared" si="4"/>
        <v>0</v>
      </c>
      <c r="H31" s="202"/>
      <c r="I31" s="202"/>
      <c r="J31" s="198">
        <f t="shared" si="5"/>
        <v>0</v>
      </c>
      <c r="K31" s="202"/>
      <c r="L31" s="202"/>
    </row>
    <row r="32" spans="1:12" s="45" customFormat="1" ht="45" x14ac:dyDescent="0.25">
      <c r="A32" s="111" t="s">
        <v>381</v>
      </c>
      <c r="B32" s="32" t="s">
        <v>386</v>
      </c>
      <c r="C32" s="306">
        <v>610</v>
      </c>
      <c r="D32" s="301">
        <f t="shared" si="2"/>
        <v>325.09753000000001</v>
      </c>
      <c r="E32" s="108">
        <v>75.097530000000006</v>
      </c>
      <c r="F32" s="108">
        <v>250</v>
      </c>
      <c r="G32" s="301">
        <f t="shared" si="4"/>
        <v>0</v>
      </c>
      <c r="H32" s="108"/>
      <c r="I32" s="108"/>
      <c r="J32" s="301">
        <f t="shared" si="5"/>
        <v>0</v>
      </c>
      <c r="K32" s="108"/>
      <c r="L32" s="108"/>
    </row>
    <row r="33" spans="1:12" s="45" customFormat="1" ht="42.75" x14ac:dyDescent="0.2">
      <c r="A33" s="275" t="s">
        <v>504</v>
      </c>
      <c r="B33" s="276">
        <v>5500000000</v>
      </c>
      <c r="C33" s="276"/>
      <c r="D33" s="239">
        <f t="shared" si="2"/>
        <v>510</v>
      </c>
      <c r="E33" s="239">
        <f t="shared" ref="E33:K33" si="11">E34+E35+E36+E37+E38</f>
        <v>510</v>
      </c>
      <c r="F33" s="239">
        <f t="shared" si="11"/>
        <v>0</v>
      </c>
      <c r="G33" s="239">
        <f t="shared" si="4"/>
        <v>47</v>
      </c>
      <c r="H33" s="239">
        <f t="shared" si="11"/>
        <v>47</v>
      </c>
      <c r="I33" s="239">
        <f>I34+I35+I36+I37+I38</f>
        <v>0</v>
      </c>
      <c r="J33" s="239">
        <f t="shared" si="5"/>
        <v>0</v>
      </c>
      <c r="K33" s="239">
        <f t="shared" si="11"/>
        <v>0</v>
      </c>
      <c r="L33" s="239">
        <f>L34+L35+L36+L37+L38</f>
        <v>0</v>
      </c>
    </row>
    <row r="34" spans="1:12" s="45" customFormat="1" ht="45" x14ac:dyDescent="0.25">
      <c r="A34" s="187" t="s">
        <v>363</v>
      </c>
      <c r="B34" s="199">
        <v>5500191040</v>
      </c>
      <c r="C34" s="199">
        <v>240</v>
      </c>
      <c r="D34" s="198">
        <f t="shared" si="2"/>
        <v>150</v>
      </c>
      <c r="E34" s="200">
        <v>150</v>
      </c>
      <c r="F34" s="200"/>
      <c r="G34" s="198">
        <f t="shared" si="4"/>
        <v>6</v>
      </c>
      <c r="H34" s="200">
        <v>6</v>
      </c>
      <c r="I34" s="200"/>
      <c r="J34" s="198">
        <f t="shared" si="5"/>
        <v>0</v>
      </c>
      <c r="K34" s="200"/>
      <c r="L34" s="200"/>
    </row>
    <row r="35" spans="1:12" s="45" customFormat="1" ht="50.25" customHeight="1" x14ac:dyDescent="0.25">
      <c r="A35" s="187" t="s">
        <v>364</v>
      </c>
      <c r="B35" s="199">
        <v>5500291040</v>
      </c>
      <c r="C35" s="199">
        <v>240</v>
      </c>
      <c r="D35" s="198">
        <f t="shared" si="2"/>
        <v>250</v>
      </c>
      <c r="E35" s="200">
        <v>250</v>
      </c>
      <c r="F35" s="200"/>
      <c r="G35" s="198">
        <f t="shared" si="4"/>
        <v>5</v>
      </c>
      <c r="H35" s="200">
        <v>5</v>
      </c>
      <c r="I35" s="200"/>
      <c r="J35" s="198">
        <f t="shared" si="5"/>
        <v>0</v>
      </c>
      <c r="K35" s="200"/>
      <c r="L35" s="200"/>
    </row>
    <row r="36" spans="1:12" s="45" customFormat="1" ht="45" x14ac:dyDescent="0.25">
      <c r="A36" s="187" t="s">
        <v>365</v>
      </c>
      <c r="B36" s="199">
        <v>5500391040</v>
      </c>
      <c r="C36" s="199">
        <v>240</v>
      </c>
      <c r="D36" s="198">
        <f t="shared" si="2"/>
        <v>100</v>
      </c>
      <c r="E36" s="200">
        <v>100</v>
      </c>
      <c r="F36" s="200"/>
      <c r="G36" s="198">
        <f t="shared" si="4"/>
        <v>30</v>
      </c>
      <c r="H36" s="200">
        <v>30</v>
      </c>
      <c r="I36" s="200"/>
      <c r="J36" s="198">
        <f t="shared" si="5"/>
        <v>0</v>
      </c>
      <c r="K36" s="200"/>
      <c r="L36" s="200"/>
    </row>
    <row r="37" spans="1:12" s="45" customFormat="1" ht="30" x14ac:dyDescent="0.25">
      <c r="A37" s="187" t="s">
        <v>366</v>
      </c>
      <c r="B37" s="199">
        <v>5500491040</v>
      </c>
      <c r="C37" s="199">
        <v>240</v>
      </c>
      <c r="D37" s="198">
        <f t="shared" si="2"/>
        <v>5</v>
      </c>
      <c r="E37" s="200">
        <v>5</v>
      </c>
      <c r="F37" s="200"/>
      <c r="G37" s="198">
        <f t="shared" si="4"/>
        <v>3</v>
      </c>
      <c r="H37" s="200">
        <v>3</v>
      </c>
      <c r="I37" s="200"/>
      <c r="J37" s="198">
        <f t="shared" si="5"/>
        <v>0</v>
      </c>
      <c r="K37" s="200"/>
      <c r="L37" s="200"/>
    </row>
    <row r="38" spans="1:12" s="45" customFormat="1" ht="28.5" customHeight="1" x14ac:dyDescent="0.25">
      <c r="A38" s="187" t="s">
        <v>367</v>
      </c>
      <c r="B38" s="199">
        <v>5500591040</v>
      </c>
      <c r="C38" s="199">
        <v>240</v>
      </c>
      <c r="D38" s="198">
        <f t="shared" si="2"/>
        <v>5</v>
      </c>
      <c r="E38" s="200">
        <v>5</v>
      </c>
      <c r="F38" s="200"/>
      <c r="G38" s="198">
        <f t="shared" si="4"/>
        <v>3</v>
      </c>
      <c r="H38" s="200">
        <v>3</v>
      </c>
      <c r="I38" s="200"/>
      <c r="J38" s="198">
        <f t="shared" si="5"/>
        <v>0</v>
      </c>
      <c r="K38" s="200"/>
      <c r="L38" s="200"/>
    </row>
    <row r="39" spans="1:12" s="45" customFormat="1" ht="42.75" x14ac:dyDescent="0.2">
      <c r="A39" s="117" t="s">
        <v>591</v>
      </c>
      <c r="B39" s="276">
        <v>5600000000</v>
      </c>
      <c r="C39" s="276"/>
      <c r="D39" s="313">
        <f t="shared" si="2"/>
        <v>7</v>
      </c>
      <c r="E39" s="313">
        <f>E40+E42+E41+E43+E44</f>
        <v>7</v>
      </c>
      <c r="F39" s="313">
        <f>F40+F42+F41</f>
        <v>0</v>
      </c>
      <c r="G39" s="313">
        <f t="shared" si="4"/>
        <v>0</v>
      </c>
      <c r="H39" s="313">
        <f>H40+H42+H41</f>
        <v>0</v>
      </c>
      <c r="I39" s="313">
        <f>I40+I42+I41</f>
        <v>0</v>
      </c>
      <c r="J39" s="313">
        <f t="shared" si="5"/>
        <v>0</v>
      </c>
      <c r="K39" s="313">
        <f>K40+K42+K41</f>
        <v>0</v>
      </c>
      <c r="L39" s="313">
        <f>L40+L42+L41</f>
        <v>0</v>
      </c>
    </row>
    <row r="40" spans="1:12" ht="30" x14ac:dyDescent="0.25">
      <c r="A40" s="114" t="s">
        <v>368</v>
      </c>
      <c r="B40" s="105">
        <v>5600191050</v>
      </c>
      <c r="C40" s="105">
        <v>240</v>
      </c>
      <c r="D40" s="313">
        <f t="shared" si="2"/>
        <v>1</v>
      </c>
      <c r="E40" s="108">
        <v>1</v>
      </c>
      <c r="F40" s="108"/>
      <c r="G40" s="313">
        <f t="shared" si="4"/>
        <v>0</v>
      </c>
      <c r="H40" s="108"/>
      <c r="I40" s="108"/>
      <c r="J40" s="313">
        <f t="shared" si="5"/>
        <v>0</v>
      </c>
      <c r="K40" s="108"/>
      <c r="L40" s="108"/>
    </row>
    <row r="41" spans="1:12" ht="105" x14ac:dyDescent="0.25">
      <c r="A41" s="114" t="s">
        <v>369</v>
      </c>
      <c r="B41" s="105">
        <v>5600291050</v>
      </c>
      <c r="C41" s="105">
        <v>240</v>
      </c>
      <c r="D41" s="313">
        <f>E41+F41</f>
        <v>1</v>
      </c>
      <c r="E41" s="108">
        <v>1</v>
      </c>
      <c r="F41" s="108"/>
      <c r="G41" s="313">
        <f>H41+I41</f>
        <v>0</v>
      </c>
      <c r="H41" s="108"/>
      <c r="I41" s="108"/>
      <c r="J41" s="313">
        <f>K41+L41</f>
        <v>0</v>
      </c>
      <c r="K41" s="108"/>
      <c r="L41" s="108"/>
    </row>
    <row r="42" spans="1:12" ht="60" x14ac:dyDescent="0.25">
      <c r="A42" s="114" t="s">
        <v>426</v>
      </c>
      <c r="B42" s="105">
        <v>5600391050</v>
      </c>
      <c r="C42" s="105">
        <v>240</v>
      </c>
      <c r="D42" s="313">
        <f t="shared" si="2"/>
        <v>1</v>
      </c>
      <c r="E42" s="108">
        <v>1</v>
      </c>
      <c r="F42" s="108"/>
      <c r="G42" s="313">
        <f t="shared" si="4"/>
        <v>0</v>
      </c>
      <c r="H42" s="108"/>
      <c r="I42" s="108"/>
      <c r="J42" s="313">
        <f t="shared" si="5"/>
        <v>0</v>
      </c>
      <c r="K42" s="108"/>
      <c r="L42" s="108"/>
    </row>
    <row r="43" spans="1:12" ht="30" x14ac:dyDescent="0.25">
      <c r="A43" s="114" t="s">
        <v>592</v>
      </c>
      <c r="B43" s="105">
        <v>5600491050</v>
      </c>
      <c r="C43" s="105">
        <v>240</v>
      </c>
      <c r="D43" s="313">
        <f t="shared" si="2"/>
        <v>2</v>
      </c>
      <c r="E43" s="108">
        <v>2</v>
      </c>
      <c r="F43" s="108"/>
      <c r="G43" s="313">
        <f t="shared" si="4"/>
        <v>0</v>
      </c>
      <c r="H43" s="108"/>
      <c r="I43" s="108"/>
      <c r="J43" s="313">
        <f t="shared" si="5"/>
        <v>0</v>
      </c>
      <c r="K43" s="108"/>
      <c r="L43" s="108"/>
    </row>
    <row r="44" spans="1:12" ht="30" x14ac:dyDescent="0.25">
      <c r="A44" s="114" t="s">
        <v>593</v>
      </c>
      <c r="B44" s="105">
        <v>5600591050</v>
      </c>
      <c r="C44" s="105">
        <v>240</v>
      </c>
      <c r="D44" s="313">
        <f t="shared" ref="D44" si="12">E44+F44</f>
        <v>2</v>
      </c>
      <c r="E44" s="108">
        <v>2</v>
      </c>
      <c r="F44" s="108"/>
      <c r="G44" s="313">
        <f t="shared" ref="G44" si="13">H44+I44</f>
        <v>0</v>
      </c>
      <c r="H44" s="108"/>
      <c r="I44" s="108"/>
      <c r="J44" s="313">
        <f t="shared" ref="J44" si="14">K44+L44</f>
        <v>0</v>
      </c>
      <c r="K44" s="108"/>
      <c r="L44" s="108"/>
    </row>
    <row r="45" spans="1:12" s="45" customFormat="1" ht="57" x14ac:dyDescent="0.2">
      <c r="A45" s="207" t="s">
        <v>496</v>
      </c>
      <c r="B45" s="195">
        <v>5700000000</v>
      </c>
      <c r="C45" s="195"/>
      <c r="D45" s="198">
        <f t="shared" si="2"/>
        <v>1</v>
      </c>
      <c r="E45" s="198">
        <f t="shared" ref="E45:L45" si="15">E46</f>
        <v>1</v>
      </c>
      <c r="F45" s="198">
        <f t="shared" si="15"/>
        <v>0</v>
      </c>
      <c r="G45" s="198">
        <f t="shared" si="4"/>
        <v>1</v>
      </c>
      <c r="H45" s="198">
        <f t="shared" si="15"/>
        <v>1</v>
      </c>
      <c r="I45" s="198">
        <f t="shared" si="15"/>
        <v>0</v>
      </c>
      <c r="J45" s="198">
        <f t="shared" si="5"/>
        <v>0</v>
      </c>
      <c r="K45" s="198">
        <f t="shared" si="15"/>
        <v>0</v>
      </c>
      <c r="L45" s="198">
        <f t="shared" si="15"/>
        <v>0</v>
      </c>
    </row>
    <row r="46" spans="1:12" s="45" customFormat="1" ht="33" customHeight="1" x14ac:dyDescent="0.25">
      <c r="A46" s="184" t="s">
        <v>477</v>
      </c>
      <c r="B46" s="199">
        <v>5700191030</v>
      </c>
      <c r="C46" s="199">
        <v>810</v>
      </c>
      <c r="D46" s="198">
        <f t="shared" si="2"/>
        <v>1</v>
      </c>
      <c r="E46" s="200">
        <v>1</v>
      </c>
      <c r="F46" s="200"/>
      <c r="G46" s="198">
        <f t="shared" si="4"/>
        <v>1</v>
      </c>
      <c r="H46" s="200">
        <v>1</v>
      </c>
      <c r="I46" s="200"/>
      <c r="J46" s="198">
        <f t="shared" si="5"/>
        <v>0</v>
      </c>
      <c r="K46" s="200"/>
      <c r="L46" s="200"/>
    </row>
    <row r="47" spans="1:12" s="45" customFormat="1" ht="29.25" customHeight="1" x14ac:dyDescent="0.2">
      <c r="A47" s="275" t="s">
        <v>546</v>
      </c>
      <c r="B47" s="276">
        <v>5800000000</v>
      </c>
      <c r="C47" s="276"/>
      <c r="D47" s="278">
        <f t="shared" si="2"/>
        <v>346251.38461999997</v>
      </c>
      <c r="E47" s="278">
        <f>E48+E49+E50+E51+E53+E59+E60+E64+E65+E52+E61+E54+E58+E55+E56+E57</f>
        <v>125166.27499999999</v>
      </c>
      <c r="F47" s="278">
        <f>F48+F49+F50+F51+F53+F59+F60+F64+F65+F52+F61+F55+F62+F63</f>
        <v>221085.10961999997</v>
      </c>
      <c r="G47" s="278">
        <f t="shared" si="4"/>
        <v>329109.11741000001</v>
      </c>
      <c r="H47" s="278">
        <f>H48+H49+H50+H51+H53+H59+H60+H64+H65+H52+H61+H54+H58+H55+H56+H57</f>
        <v>118163.80452000001</v>
      </c>
      <c r="I47" s="278">
        <f>I48+I49+I50+I51+I53+I59+I60+I64+I65+I52+I61+I55+I62+I63</f>
        <v>210945.31289</v>
      </c>
      <c r="J47" s="278">
        <f t="shared" si="5"/>
        <v>331179.16333000001</v>
      </c>
      <c r="K47" s="278">
        <f>K48+K49+K50+K51+K53+K59+K60+K64+K65+K52+K61+K54+K58+K55+K56+K57</f>
        <v>121160.42078</v>
      </c>
      <c r="L47" s="278">
        <f>L48+L49+L50+L51+L53+L59+L60+L64+L65+L52+L61+L55+L62+L63</f>
        <v>210018.74255</v>
      </c>
    </row>
    <row r="48" spans="1:12" ht="30.75" customHeight="1" x14ac:dyDescent="0.25">
      <c r="A48" s="187" t="s">
        <v>370</v>
      </c>
      <c r="B48" s="199">
        <v>5800190710</v>
      </c>
      <c r="C48" s="199">
        <v>610</v>
      </c>
      <c r="D48" s="198">
        <f t="shared" si="2"/>
        <v>31000</v>
      </c>
      <c r="E48" s="200">
        <v>31000</v>
      </c>
      <c r="F48" s="200"/>
      <c r="G48" s="198">
        <f t="shared" si="4"/>
        <v>33000</v>
      </c>
      <c r="H48" s="200">
        <v>33000</v>
      </c>
      <c r="I48" s="200"/>
      <c r="J48" s="198">
        <f t="shared" si="5"/>
        <v>33000</v>
      </c>
      <c r="K48" s="200">
        <v>33000</v>
      </c>
      <c r="L48" s="200"/>
    </row>
    <row r="49" spans="1:12" ht="124.5" customHeight="1" x14ac:dyDescent="0.25">
      <c r="A49" s="184" t="s">
        <v>382</v>
      </c>
      <c r="B49" s="199">
        <v>5800171570</v>
      </c>
      <c r="C49" s="199">
        <v>610</v>
      </c>
      <c r="D49" s="198">
        <f t="shared" si="2"/>
        <v>186203.8</v>
      </c>
      <c r="E49" s="200"/>
      <c r="F49" s="200">
        <v>186203.8</v>
      </c>
      <c r="G49" s="198">
        <f t="shared" si="4"/>
        <v>174231.5</v>
      </c>
      <c r="H49" s="200"/>
      <c r="I49" s="200">
        <v>174231.5</v>
      </c>
      <c r="J49" s="198">
        <f t="shared" si="5"/>
        <v>174231.5</v>
      </c>
      <c r="K49" s="200"/>
      <c r="L49" s="200">
        <v>174231.5</v>
      </c>
    </row>
    <row r="50" spans="1:12" ht="30.75" customHeight="1" x14ac:dyDescent="0.25">
      <c r="A50" s="187" t="s">
        <v>370</v>
      </c>
      <c r="B50" s="199">
        <v>5800190720</v>
      </c>
      <c r="C50" s="199">
        <v>610</v>
      </c>
      <c r="D50" s="198">
        <f t="shared" si="2"/>
        <v>75000</v>
      </c>
      <c r="E50" s="200">
        <v>75000</v>
      </c>
      <c r="F50" s="200"/>
      <c r="G50" s="198">
        <f t="shared" si="4"/>
        <v>67000</v>
      </c>
      <c r="H50" s="200">
        <v>67000</v>
      </c>
      <c r="I50" s="200"/>
      <c r="J50" s="198">
        <f t="shared" si="5"/>
        <v>70000</v>
      </c>
      <c r="K50" s="200">
        <v>70000</v>
      </c>
      <c r="L50" s="200"/>
    </row>
    <row r="51" spans="1:12" ht="30" x14ac:dyDescent="0.25">
      <c r="A51" s="187" t="s">
        <v>418</v>
      </c>
      <c r="B51" s="199">
        <v>5800171500</v>
      </c>
      <c r="C51" s="199">
        <v>610</v>
      </c>
      <c r="D51" s="198">
        <f t="shared" si="2"/>
        <v>1991.4</v>
      </c>
      <c r="E51" s="200"/>
      <c r="F51" s="200">
        <v>1991.4</v>
      </c>
      <c r="G51" s="198">
        <f t="shared" si="4"/>
        <v>1991.4</v>
      </c>
      <c r="H51" s="200"/>
      <c r="I51" s="200">
        <v>1991.4</v>
      </c>
      <c r="J51" s="198">
        <f t="shared" si="5"/>
        <v>1991.4</v>
      </c>
      <c r="K51" s="200"/>
      <c r="L51" s="200">
        <v>1991.4</v>
      </c>
    </row>
    <row r="52" spans="1:12" ht="93" customHeight="1" x14ac:dyDescent="0.25">
      <c r="A52" s="187" t="s">
        <v>507</v>
      </c>
      <c r="B52" s="105" t="s">
        <v>518</v>
      </c>
      <c r="C52" s="199">
        <v>610</v>
      </c>
      <c r="D52" s="198">
        <f t="shared" si="2"/>
        <v>19530</v>
      </c>
      <c r="E52" s="200"/>
      <c r="F52" s="200">
        <v>19530</v>
      </c>
      <c r="G52" s="198">
        <f t="shared" si="4"/>
        <v>19217</v>
      </c>
      <c r="H52" s="200"/>
      <c r="I52" s="200">
        <v>19217</v>
      </c>
      <c r="J52" s="198">
        <f t="shared" si="5"/>
        <v>18592</v>
      </c>
      <c r="K52" s="200"/>
      <c r="L52" s="200">
        <v>18592</v>
      </c>
    </row>
    <row r="53" spans="1:12" ht="30.75" customHeight="1" x14ac:dyDescent="0.25">
      <c r="A53" s="187" t="s">
        <v>370</v>
      </c>
      <c r="B53" s="199">
        <v>5800190730</v>
      </c>
      <c r="C53" s="199">
        <v>610</v>
      </c>
      <c r="D53" s="198">
        <f t="shared" si="2"/>
        <v>8100</v>
      </c>
      <c r="E53" s="200">
        <v>8100</v>
      </c>
      <c r="F53" s="200"/>
      <c r="G53" s="198">
        <f t="shared" si="4"/>
        <v>7100</v>
      </c>
      <c r="H53" s="200">
        <v>7100</v>
      </c>
      <c r="I53" s="200"/>
      <c r="J53" s="198">
        <f t="shared" si="5"/>
        <v>7100</v>
      </c>
      <c r="K53" s="200">
        <v>7100</v>
      </c>
      <c r="L53" s="200"/>
    </row>
    <row r="54" spans="1:12" ht="45" hidden="1" x14ac:dyDescent="0.25">
      <c r="A54" s="190" t="s">
        <v>436</v>
      </c>
      <c r="B54" s="199">
        <v>5800490730</v>
      </c>
      <c r="C54" s="199">
        <v>610</v>
      </c>
      <c r="D54" s="198">
        <f>E54+F54</f>
        <v>0</v>
      </c>
      <c r="E54" s="200"/>
      <c r="F54" s="200"/>
      <c r="G54" s="198">
        <f>H54+I54</f>
        <v>0</v>
      </c>
      <c r="H54" s="200"/>
      <c r="I54" s="200"/>
      <c r="J54" s="198">
        <f>K54+L54</f>
        <v>0</v>
      </c>
      <c r="K54" s="200"/>
      <c r="L54" s="200"/>
    </row>
    <row r="55" spans="1:12" ht="75" x14ac:dyDescent="0.25">
      <c r="A55" s="190" t="s">
        <v>506</v>
      </c>
      <c r="B55" s="199">
        <v>5800171970</v>
      </c>
      <c r="C55" s="199">
        <v>610</v>
      </c>
      <c r="D55" s="198">
        <f>E55+F55</f>
        <v>515.4</v>
      </c>
      <c r="E55" s="200"/>
      <c r="F55" s="200">
        <v>515.4</v>
      </c>
      <c r="G55" s="198">
        <f>H55+I55</f>
        <v>535.4</v>
      </c>
      <c r="H55" s="200"/>
      <c r="I55" s="200">
        <v>535.4</v>
      </c>
      <c r="J55" s="198">
        <f>K55+L55</f>
        <v>535.4</v>
      </c>
      <c r="K55" s="200"/>
      <c r="L55" s="200">
        <v>535.4</v>
      </c>
    </row>
    <row r="56" spans="1:12" ht="45" hidden="1" x14ac:dyDescent="0.25">
      <c r="A56" s="190" t="s">
        <v>436</v>
      </c>
      <c r="B56" s="199">
        <v>5800490730</v>
      </c>
      <c r="C56" s="199">
        <v>630</v>
      </c>
      <c r="D56" s="198">
        <f>E56+F56</f>
        <v>0</v>
      </c>
      <c r="E56" s="200"/>
      <c r="F56" s="200"/>
      <c r="G56" s="198">
        <f>H56+I56</f>
        <v>0</v>
      </c>
      <c r="H56" s="200"/>
      <c r="I56" s="200"/>
      <c r="J56" s="198">
        <f>K56+L56</f>
        <v>0</v>
      </c>
      <c r="K56" s="200"/>
      <c r="L56" s="200"/>
    </row>
    <row r="57" spans="1:12" ht="45" hidden="1" x14ac:dyDescent="0.25">
      <c r="A57" s="190" t="s">
        <v>436</v>
      </c>
      <c r="B57" s="199">
        <v>5800490730</v>
      </c>
      <c r="C57" s="199">
        <v>810</v>
      </c>
      <c r="D57" s="198">
        <f>E57+F57</f>
        <v>0</v>
      </c>
      <c r="E57" s="200"/>
      <c r="F57" s="200"/>
      <c r="G57" s="198">
        <f>H57+I57</f>
        <v>0</v>
      </c>
      <c r="H57" s="200"/>
      <c r="I57" s="200"/>
      <c r="J57" s="198">
        <f>K57+L57</f>
        <v>0</v>
      </c>
      <c r="K57" s="200"/>
      <c r="L57" s="200"/>
    </row>
    <row r="58" spans="1:12" ht="30" x14ac:dyDescent="0.25">
      <c r="A58" s="187" t="s">
        <v>438</v>
      </c>
      <c r="B58" s="199">
        <v>5800390740</v>
      </c>
      <c r="C58" s="199">
        <v>610</v>
      </c>
      <c r="D58" s="198">
        <f>E58+F58</f>
        <v>1000</v>
      </c>
      <c r="E58" s="200">
        <v>1000</v>
      </c>
      <c r="F58" s="200"/>
      <c r="G58" s="198">
        <f>H58+I58</f>
        <v>1000</v>
      </c>
      <c r="H58" s="200">
        <v>1000</v>
      </c>
      <c r="I58" s="200"/>
      <c r="J58" s="198">
        <f>K58+L58</f>
        <v>1000</v>
      </c>
      <c r="K58" s="200">
        <v>1000</v>
      </c>
      <c r="L58" s="200"/>
    </row>
    <row r="59" spans="1:12" ht="30" x14ac:dyDescent="0.25">
      <c r="A59" s="187" t="s">
        <v>371</v>
      </c>
      <c r="B59" s="199">
        <v>5800290710</v>
      </c>
      <c r="C59" s="199">
        <v>610</v>
      </c>
      <c r="D59" s="198">
        <f t="shared" si="2"/>
        <v>3500</v>
      </c>
      <c r="E59" s="200">
        <v>3500</v>
      </c>
      <c r="F59" s="200"/>
      <c r="G59" s="198">
        <f t="shared" si="4"/>
        <v>3500</v>
      </c>
      <c r="H59" s="200">
        <v>3500</v>
      </c>
      <c r="I59" s="200"/>
      <c r="J59" s="198">
        <f t="shared" si="5"/>
        <v>3500</v>
      </c>
      <c r="K59" s="200">
        <v>3500</v>
      </c>
      <c r="L59" s="200"/>
    </row>
    <row r="60" spans="1:12" ht="30" x14ac:dyDescent="0.25">
      <c r="A60" s="187" t="s">
        <v>371</v>
      </c>
      <c r="B60" s="199" t="s">
        <v>387</v>
      </c>
      <c r="C60" s="199">
        <v>610</v>
      </c>
      <c r="D60" s="198">
        <f t="shared" si="2"/>
        <v>10347.799999999999</v>
      </c>
      <c r="E60" s="200">
        <v>6500</v>
      </c>
      <c r="F60" s="200">
        <v>3847.8</v>
      </c>
      <c r="G60" s="198">
        <f t="shared" si="4"/>
        <v>11597.8</v>
      </c>
      <c r="H60" s="200">
        <v>6500</v>
      </c>
      <c r="I60" s="200">
        <v>5097.8</v>
      </c>
      <c r="J60" s="198">
        <f t="shared" si="5"/>
        <v>11597.8</v>
      </c>
      <c r="K60" s="200">
        <v>6500</v>
      </c>
      <c r="L60" s="200">
        <v>5097.8</v>
      </c>
    </row>
    <row r="61" spans="1:12" ht="48" customHeight="1" x14ac:dyDescent="0.25">
      <c r="A61" s="29" t="s">
        <v>561</v>
      </c>
      <c r="B61" s="152" t="s">
        <v>409</v>
      </c>
      <c r="C61" s="105">
        <v>610</v>
      </c>
      <c r="D61" s="301">
        <f t="shared" si="2"/>
        <v>6627.5003499999993</v>
      </c>
      <c r="E61" s="108">
        <v>66.275000000000006</v>
      </c>
      <c r="F61" s="108">
        <v>6561.2253499999997</v>
      </c>
      <c r="G61" s="301">
        <f t="shared" si="4"/>
        <v>6380.45208</v>
      </c>
      <c r="H61" s="108">
        <v>63.804519999999997</v>
      </c>
      <c r="I61" s="108">
        <v>6316.6475600000003</v>
      </c>
      <c r="J61" s="301">
        <f t="shared" si="5"/>
        <v>6042.0780100000002</v>
      </c>
      <c r="K61" s="108">
        <v>60.420780000000001</v>
      </c>
      <c r="L61" s="108">
        <v>5981.6572299999998</v>
      </c>
    </row>
    <row r="62" spans="1:12" s="226" customFormat="1" ht="75.75" customHeight="1" x14ac:dyDescent="0.25">
      <c r="A62" s="190" t="s">
        <v>509</v>
      </c>
      <c r="B62" s="208" t="s">
        <v>519</v>
      </c>
      <c r="C62" s="199">
        <v>610</v>
      </c>
      <c r="D62" s="198">
        <f>E62+F62</f>
        <v>598.91999999999996</v>
      </c>
      <c r="E62" s="200"/>
      <c r="F62" s="200">
        <v>598.91999999999996</v>
      </c>
      <c r="G62" s="198">
        <f>H62+I62</f>
        <v>859.32</v>
      </c>
      <c r="H62" s="200"/>
      <c r="I62" s="200">
        <v>859.32</v>
      </c>
      <c r="J62" s="198">
        <f>K62+L62</f>
        <v>859.32</v>
      </c>
      <c r="K62" s="200"/>
      <c r="L62" s="200">
        <v>859.32</v>
      </c>
    </row>
    <row r="63" spans="1:12" ht="59.25" customHeight="1" x14ac:dyDescent="0.25">
      <c r="A63" s="209" t="s">
        <v>508</v>
      </c>
      <c r="B63" s="203" t="s">
        <v>520</v>
      </c>
      <c r="C63" s="199">
        <v>610</v>
      </c>
      <c r="D63" s="198">
        <f t="shared" si="2"/>
        <v>1836.5642700000001</v>
      </c>
      <c r="E63" s="200"/>
      <c r="F63" s="200">
        <v>1836.5642700000001</v>
      </c>
      <c r="G63" s="198">
        <f t="shared" si="4"/>
        <v>2696.2453300000002</v>
      </c>
      <c r="H63" s="200"/>
      <c r="I63" s="200">
        <v>2696.2453300000002</v>
      </c>
      <c r="J63" s="198">
        <f t="shared" si="5"/>
        <v>2729.6653200000001</v>
      </c>
      <c r="K63" s="200"/>
      <c r="L63" s="200">
        <v>2729.6653200000001</v>
      </c>
    </row>
    <row r="64" spans="1:12" ht="60" hidden="1" x14ac:dyDescent="0.25">
      <c r="A64" s="209" t="s">
        <v>437</v>
      </c>
      <c r="B64" s="203" t="s">
        <v>388</v>
      </c>
      <c r="C64" s="199">
        <v>610</v>
      </c>
      <c r="D64" s="198">
        <f t="shared" si="2"/>
        <v>0</v>
      </c>
      <c r="E64" s="200"/>
      <c r="F64" s="200"/>
      <c r="G64" s="198">
        <f t="shared" si="4"/>
        <v>0</v>
      </c>
      <c r="H64" s="200"/>
      <c r="I64" s="200"/>
      <c r="J64" s="198">
        <f t="shared" si="5"/>
        <v>0</v>
      </c>
      <c r="K64" s="200"/>
      <c r="L64" s="200"/>
    </row>
    <row r="65" spans="1:12" ht="33" hidden="1" customHeight="1" x14ac:dyDescent="0.25">
      <c r="A65" s="187" t="s">
        <v>438</v>
      </c>
      <c r="B65" s="199" t="s">
        <v>390</v>
      </c>
      <c r="C65" s="199">
        <v>610</v>
      </c>
      <c r="D65" s="198">
        <f t="shared" si="2"/>
        <v>0</v>
      </c>
      <c r="E65" s="200"/>
      <c r="F65" s="200"/>
      <c r="G65" s="198">
        <f t="shared" si="4"/>
        <v>0</v>
      </c>
      <c r="H65" s="200"/>
      <c r="I65" s="200"/>
      <c r="J65" s="198">
        <f t="shared" si="5"/>
        <v>0</v>
      </c>
      <c r="K65" s="200"/>
      <c r="L65" s="200"/>
    </row>
    <row r="66" spans="1:12" s="45" customFormat="1" ht="42.75" x14ac:dyDescent="0.2">
      <c r="A66" s="201" t="s">
        <v>560</v>
      </c>
      <c r="B66" s="195">
        <v>5900000000</v>
      </c>
      <c r="C66" s="195"/>
      <c r="D66" s="198">
        <f t="shared" si="2"/>
        <v>2993.3</v>
      </c>
      <c r="E66" s="198">
        <f t="shared" ref="E66:K66" si="16">E67+E68+E69</f>
        <v>2993.3</v>
      </c>
      <c r="F66" s="198">
        <f t="shared" si="16"/>
        <v>0</v>
      </c>
      <c r="G66" s="198">
        <f t="shared" si="4"/>
        <v>0</v>
      </c>
      <c r="H66" s="198">
        <f t="shared" si="16"/>
        <v>0</v>
      </c>
      <c r="I66" s="198">
        <f>I67+I68+I69</f>
        <v>0</v>
      </c>
      <c r="J66" s="198">
        <f t="shared" si="5"/>
        <v>0</v>
      </c>
      <c r="K66" s="198">
        <f t="shared" si="16"/>
        <v>0</v>
      </c>
      <c r="L66" s="198">
        <f>L67+L68+L69</f>
        <v>0</v>
      </c>
    </row>
    <row r="67" spans="1:12" s="45" customFormat="1" ht="30" hidden="1" x14ac:dyDescent="0.25">
      <c r="A67" s="187" t="s">
        <v>372</v>
      </c>
      <c r="B67" s="199">
        <v>5900191070</v>
      </c>
      <c r="C67" s="199">
        <v>240</v>
      </c>
      <c r="D67" s="198">
        <f t="shared" si="2"/>
        <v>0</v>
      </c>
      <c r="E67" s="200"/>
      <c r="F67" s="200"/>
      <c r="G67" s="198">
        <f t="shared" si="4"/>
        <v>0</v>
      </c>
      <c r="H67" s="200"/>
      <c r="I67" s="200"/>
      <c r="J67" s="198">
        <f t="shared" si="5"/>
        <v>0</v>
      </c>
      <c r="K67" s="200"/>
      <c r="L67" s="200"/>
    </row>
    <row r="68" spans="1:12" s="45" customFormat="1" ht="60" x14ac:dyDescent="0.25">
      <c r="A68" s="187" t="s">
        <v>478</v>
      </c>
      <c r="B68" s="199">
        <v>5900291070</v>
      </c>
      <c r="C68" s="199">
        <v>240</v>
      </c>
      <c r="D68" s="198">
        <f t="shared" si="2"/>
        <v>2693.3</v>
      </c>
      <c r="E68" s="200">
        <v>2693.3</v>
      </c>
      <c r="F68" s="200"/>
      <c r="G68" s="198">
        <f t="shared" si="4"/>
        <v>0</v>
      </c>
      <c r="H68" s="200"/>
      <c r="I68" s="200"/>
      <c r="J68" s="198">
        <f t="shared" si="5"/>
        <v>0</v>
      </c>
      <c r="K68" s="200"/>
      <c r="L68" s="200"/>
    </row>
    <row r="69" spans="1:12" s="45" customFormat="1" ht="30" x14ac:dyDescent="0.25">
      <c r="A69" s="187" t="s">
        <v>374</v>
      </c>
      <c r="B69" s="199">
        <v>5900391070</v>
      </c>
      <c r="C69" s="199">
        <v>240</v>
      </c>
      <c r="D69" s="198">
        <f t="shared" si="2"/>
        <v>300</v>
      </c>
      <c r="E69" s="200">
        <v>300</v>
      </c>
      <c r="F69" s="200"/>
      <c r="G69" s="198">
        <f t="shared" si="4"/>
        <v>0</v>
      </c>
      <c r="H69" s="200"/>
      <c r="I69" s="200"/>
      <c r="J69" s="198">
        <f t="shared" si="5"/>
        <v>0</v>
      </c>
      <c r="K69" s="200"/>
      <c r="L69" s="200"/>
    </row>
    <row r="70" spans="1:12" s="45" customFormat="1" ht="85.5" x14ac:dyDescent="0.2">
      <c r="A70" s="210" t="s">
        <v>553</v>
      </c>
      <c r="B70" s="195">
        <v>6000000000</v>
      </c>
      <c r="C70" s="195"/>
      <c r="D70" s="198">
        <f t="shared" si="2"/>
        <v>5</v>
      </c>
      <c r="E70" s="198">
        <f t="shared" ref="E70:L70" si="17">E71</f>
        <v>5</v>
      </c>
      <c r="F70" s="198">
        <f t="shared" si="17"/>
        <v>0</v>
      </c>
      <c r="G70" s="198">
        <f t="shared" si="4"/>
        <v>5</v>
      </c>
      <c r="H70" s="198">
        <f t="shared" si="17"/>
        <v>5</v>
      </c>
      <c r="I70" s="198">
        <f t="shared" si="17"/>
        <v>0</v>
      </c>
      <c r="J70" s="198">
        <f t="shared" si="5"/>
        <v>5</v>
      </c>
      <c r="K70" s="198">
        <f t="shared" si="17"/>
        <v>5</v>
      </c>
      <c r="L70" s="198">
        <f t="shared" si="17"/>
        <v>0</v>
      </c>
    </row>
    <row r="71" spans="1:12" s="45" customFormat="1" ht="75" x14ac:dyDescent="0.25">
      <c r="A71" s="187" t="s">
        <v>552</v>
      </c>
      <c r="B71" s="199">
        <v>6000191060</v>
      </c>
      <c r="C71" s="199">
        <v>240</v>
      </c>
      <c r="D71" s="198">
        <f t="shared" si="2"/>
        <v>5</v>
      </c>
      <c r="E71" s="200">
        <v>5</v>
      </c>
      <c r="F71" s="200"/>
      <c r="G71" s="198">
        <f t="shared" si="4"/>
        <v>5</v>
      </c>
      <c r="H71" s="200">
        <v>5</v>
      </c>
      <c r="I71" s="200"/>
      <c r="J71" s="198">
        <f t="shared" si="5"/>
        <v>5</v>
      </c>
      <c r="K71" s="200">
        <v>5</v>
      </c>
      <c r="L71" s="200"/>
    </row>
    <row r="72" spans="1:12" s="45" customFormat="1" ht="42.75" x14ac:dyDescent="0.2">
      <c r="A72" s="210" t="s">
        <v>551</v>
      </c>
      <c r="B72" s="195">
        <v>6100000000</v>
      </c>
      <c r="C72" s="195"/>
      <c r="D72" s="198">
        <f t="shared" si="2"/>
        <v>2</v>
      </c>
      <c r="E72" s="198">
        <f t="shared" ref="E72:L72" si="18">E73</f>
        <v>2</v>
      </c>
      <c r="F72" s="198">
        <f t="shared" si="18"/>
        <v>0</v>
      </c>
      <c r="G72" s="198">
        <f t="shared" si="4"/>
        <v>2</v>
      </c>
      <c r="H72" s="198">
        <f t="shared" si="18"/>
        <v>2</v>
      </c>
      <c r="I72" s="198">
        <f t="shared" si="18"/>
        <v>0</v>
      </c>
      <c r="J72" s="198">
        <f t="shared" si="5"/>
        <v>2</v>
      </c>
      <c r="K72" s="198">
        <f t="shared" si="18"/>
        <v>2</v>
      </c>
      <c r="L72" s="198">
        <f t="shared" si="18"/>
        <v>0</v>
      </c>
    </row>
    <row r="73" spans="1:12" ht="30" x14ac:dyDescent="0.25">
      <c r="A73" s="187" t="s">
        <v>375</v>
      </c>
      <c r="B73" s="199">
        <v>6100191090</v>
      </c>
      <c r="C73" s="199">
        <v>610</v>
      </c>
      <c r="D73" s="198">
        <f t="shared" si="2"/>
        <v>2</v>
      </c>
      <c r="E73" s="200">
        <v>2</v>
      </c>
      <c r="F73" s="200"/>
      <c r="G73" s="198">
        <f t="shared" si="4"/>
        <v>2</v>
      </c>
      <c r="H73" s="200">
        <v>2</v>
      </c>
      <c r="I73" s="200"/>
      <c r="J73" s="198">
        <f t="shared" si="5"/>
        <v>2</v>
      </c>
      <c r="K73" s="200">
        <v>2</v>
      </c>
      <c r="L73" s="200"/>
    </row>
    <row r="74" spans="1:12" s="45" customFormat="1" ht="42.75" x14ac:dyDescent="0.2">
      <c r="A74" s="117" t="s">
        <v>376</v>
      </c>
      <c r="B74" s="276">
        <v>6200000000</v>
      </c>
      <c r="C74" s="276"/>
      <c r="D74" s="278">
        <f t="shared" si="2"/>
        <v>20</v>
      </c>
      <c r="E74" s="278">
        <f t="shared" ref="E74:K74" si="19">E75+E77</f>
        <v>20</v>
      </c>
      <c r="F74" s="278">
        <f t="shared" si="19"/>
        <v>0</v>
      </c>
      <c r="G74" s="278">
        <f t="shared" si="4"/>
        <v>20</v>
      </c>
      <c r="H74" s="278">
        <f t="shared" si="19"/>
        <v>20</v>
      </c>
      <c r="I74" s="278">
        <f>I75+I77</f>
        <v>0</v>
      </c>
      <c r="J74" s="278">
        <f t="shared" si="5"/>
        <v>20</v>
      </c>
      <c r="K74" s="278">
        <f t="shared" si="19"/>
        <v>20</v>
      </c>
      <c r="L74" s="278">
        <f>L75+L77</f>
        <v>0</v>
      </c>
    </row>
    <row r="75" spans="1:12" s="45" customFormat="1" ht="30" x14ac:dyDescent="0.25">
      <c r="A75" s="188" t="s">
        <v>565</v>
      </c>
      <c r="B75" s="204">
        <v>6210000000</v>
      </c>
      <c r="C75" s="204"/>
      <c r="D75" s="198">
        <f t="shared" si="2"/>
        <v>10</v>
      </c>
      <c r="E75" s="198">
        <f t="shared" ref="E75:L75" si="20">E76</f>
        <v>10</v>
      </c>
      <c r="F75" s="198">
        <f t="shared" si="20"/>
        <v>0</v>
      </c>
      <c r="G75" s="198">
        <f t="shared" si="4"/>
        <v>10</v>
      </c>
      <c r="H75" s="198">
        <f t="shared" si="20"/>
        <v>10</v>
      </c>
      <c r="I75" s="198">
        <f t="shared" si="20"/>
        <v>0</v>
      </c>
      <c r="J75" s="198">
        <f t="shared" si="5"/>
        <v>10</v>
      </c>
      <c r="K75" s="198">
        <f t="shared" si="20"/>
        <v>10</v>
      </c>
      <c r="L75" s="198">
        <f t="shared" si="20"/>
        <v>0</v>
      </c>
    </row>
    <row r="76" spans="1:12" s="45" customFormat="1" ht="29.25" customHeight="1" x14ac:dyDescent="0.25">
      <c r="A76" s="188" t="s">
        <v>377</v>
      </c>
      <c r="B76" s="199">
        <v>6210191010</v>
      </c>
      <c r="C76" s="199">
        <v>240</v>
      </c>
      <c r="D76" s="198">
        <f t="shared" si="2"/>
        <v>10</v>
      </c>
      <c r="E76" s="200">
        <v>10</v>
      </c>
      <c r="F76" s="200"/>
      <c r="G76" s="198">
        <f t="shared" si="4"/>
        <v>10</v>
      </c>
      <c r="H76" s="200">
        <v>10</v>
      </c>
      <c r="I76" s="200"/>
      <c r="J76" s="198">
        <f t="shared" si="5"/>
        <v>10</v>
      </c>
      <c r="K76" s="200">
        <v>10</v>
      </c>
      <c r="L76" s="200"/>
    </row>
    <row r="77" spans="1:12" s="45" customFormat="1" ht="30" x14ac:dyDescent="0.25">
      <c r="A77" s="188" t="s">
        <v>568</v>
      </c>
      <c r="B77" s="199">
        <v>6220000000</v>
      </c>
      <c r="C77" s="199"/>
      <c r="D77" s="198">
        <f t="shared" si="2"/>
        <v>10</v>
      </c>
      <c r="E77" s="198">
        <f t="shared" ref="E77:L77" si="21">E78</f>
        <v>10</v>
      </c>
      <c r="F77" s="198">
        <f t="shared" si="21"/>
        <v>0</v>
      </c>
      <c r="G77" s="198">
        <f t="shared" si="4"/>
        <v>10</v>
      </c>
      <c r="H77" s="198">
        <f t="shared" si="21"/>
        <v>10</v>
      </c>
      <c r="I77" s="198">
        <f t="shared" si="21"/>
        <v>0</v>
      </c>
      <c r="J77" s="198">
        <f t="shared" si="5"/>
        <v>10</v>
      </c>
      <c r="K77" s="198">
        <f t="shared" si="21"/>
        <v>10</v>
      </c>
      <c r="L77" s="198">
        <f t="shared" si="21"/>
        <v>0</v>
      </c>
    </row>
    <row r="78" spans="1:12" s="45" customFormat="1" ht="30" x14ac:dyDescent="0.25">
      <c r="A78" s="188" t="s">
        <v>378</v>
      </c>
      <c r="B78" s="199">
        <v>6220191010</v>
      </c>
      <c r="C78" s="199">
        <v>240</v>
      </c>
      <c r="D78" s="198">
        <f t="shared" si="2"/>
        <v>10</v>
      </c>
      <c r="E78" s="200">
        <v>10</v>
      </c>
      <c r="F78" s="200"/>
      <c r="G78" s="198">
        <f t="shared" si="4"/>
        <v>10</v>
      </c>
      <c r="H78" s="200">
        <v>10</v>
      </c>
      <c r="I78" s="200"/>
      <c r="J78" s="198">
        <f t="shared" si="5"/>
        <v>10</v>
      </c>
      <c r="K78" s="200">
        <v>10</v>
      </c>
      <c r="L78" s="200"/>
    </row>
    <row r="79" spans="1:12" s="45" customFormat="1" ht="42.75" x14ac:dyDescent="0.2">
      <c r="A79" s="207" t="s">
        <v>497</v>
      </c>
      <c r="B79" s="195">
        <v>6300000000</v>
      </c>
      <c r="C79" s="195"/>
      <c r="D79" s="198">
        <f t="shared" si="2"/>
        <v>3</v>
      </c>
      <c r="E79" s="198">
        <f t="shared" ref="E79:K79" si="22">E80+E81</f>
        <v>3</v>
      </c>
      <c r="F79" s="198">
        <f t="shared" si="22"/>
        <v>0</v>
      </c>
      <c r="G79" s="198">
        <f t="shared" si="4"/>
        <v>3</v>
      </c>
      <c r="H79" s="198">
        <f t="shared" si="22"/>
        <v>3</v>
      </c>
      <c r="I79" s="198">
        <f>I80+I81</f>
        <v>0</v>
      </c>
      <c r="J79" s="198">
        <f t="shared" si="5"/>
        <v>0</v>
      </c>
      <c r="K79" s="198">
        <f t="shared" si="22"/>
        <v>0</v>
      </c>
      <c r="L79" s="198">
        <f>L80+L81</f>
        <v>0</v>
      </c>
    </row>
    <row r="80" spans="1:12" s="45" customFormat="1" ht="75" x14ac:dyDescent="0.25">
      <c r="A80" s="188" t="s">
        <v>395</v>
      </c>
      <c r="B80" s="199">
        <v>6300191100</v>
      </c>
      <c r="C80" s="199">
        <v>240</v>
      </c>
      <c r="D80" s="198">
        <f t="shared" si="2"/>
        <v>1.5</v>
      </c>
      <c r="E80" s="200">
        <v>1.5</v>
      </c>
      <c r="F80" s="200"/>
      <c r="G80" s="198">
        <f t="shared" si="4"/>
        <v>1.5</v>
      </c>
      <c r="H80" s="200">
        <v>1.5</v>
      </c>
      <c r="I80" s="200"/>
      <c r="J80" s="198">
        <f t="shared" si="5"/>
        <v>0</v>
      </c>
      <c r="K80" s="200"/>
      <c r="L80" s="200"/>
    </row>
    <row r="81" spans="1:12" s="45" customFormat="1" ht="75" x14ac:dyDescent="0.25">
      <c r="A81" s="188" t="s">
        <v>396</v>
      </c>
      <c r="B81" s="199">
        <v>6300291100</v>
      </c>
      <c r="C81" s="199"/>
      <c r="D81" s="198">
        <f t="shared" si="2"/>
        <v>1.5</v>
      </c>
      <c r="E81" s="200">
        <v>1.5</v>
      </c>
      <c r="F81" s="200"/>
      <c r="G81" s="198">
        <f t="shared" si="4"/>
        <v>1.5</v>
      </c>
      <c r="H81" s="200">
        <v>1.5</v>
      </c>
      <c r="I81" s="200"/>
      <c r="J81" s="198">
        <f t="shared" si="5"/>
        <v>0</v>
      </c>
      <c r="K81" s="200"/>
      <c r="L81" s="200"/>
    </row>
    <row r="82" spans="1:12" s="45" customFormat="1" ht="42.75" x14ac:dyDescent="0.2">
      <c r="A82" s="117" t="s">
        <v>468</v>
      </c>
      <c r="B82" s="276">
        <v>6400000000</v>
      </c>
      <c r="C82" s="276"/>
      <c r="D82" s="278">
        <f t="shared" si="2"/>
        <v>22</v>
      </c>
      <c r="E82" s="278">
        <f>E83+E84+E85+E86+E87+E88+E89</f>
        <v>22</v>
      </c>
      <c r="F82" s="278">
        <f>F83+F89</f>
        <v>0</v>
      </c>
      <c r="G82" s="278">
        <f t="shared" si="4"/>
        <v>29</v>
      </c>
      <c r="H82" s="278">
        <f>H83+H84+H85+H86+H87+H88+H89</f>
        <v>29</v>
      </c>
      <c r="I82" s="278">
        <f>I83+I84+I85+I86+I87+I88+I89</f>
        <v>0</v>
      </c>
      <c r="J82" s="278">
        <f t="shared" si="5"/>
        <v>29</v>
      </c>
      <c r="K82" s="278">
        <f>K83+K84+K85+K86+K87+K88+K89</f>
        <v>29</v>
      </c>
      <c r="L82" s="278">
        <f>L83+L84+L85+L86+L87+L88+L89</f>
        <v>0</v>
      </c>
    </row>
    <row r="83" spans="1:12" s="45" customFormat="1" x14ac:dyDescent="0.25">
      <c r="A83" s="188" t="s">
        <v>469</v>
      </c>
      <c r="B83" s="199">
        <v>6400191200</v>
      </c>
      <c r="C83" s="199">
        <v>240</v>
      </c>
      <c r="D83" s="198">
        <f t="shared" si="2"/>
        <v>2</v>
      </c>
      <c r="E83" s="200">
        <v>2</v>
      </c>
      <c r="F83" s="200"/>
      <c r="G83" s="198">
        <f t="shared" ref="G83:G89" si="23">H83+I83</f>
        <v>3</v>
      </c>
      <c r="H83" s="200">
        <v>3</v>
      </c>
      <c r="I83" s="200"/>
      <c r="J83" s="198">
        <f t="shared" si="5"/>
        <v>3</v>
      </c>
      <c r="K83" s="200">
        <v>3</v>
      </c>
      <c r="L83" s="200"/>
    </row>
    <row r="84" spans="1:12" s="45" customFormat="1" x14ac:dyDescent="0.25">
      <c r="A84" s="188" t="s">
        <v>470</v>
      </c>
      <c r="B84" s="199">
        <v>6400291200</v>
      </c>
      <c r="C84" s="199">
        <v>240</v>
      </c>
      <c r="D84" s="198">
        <f t="shared" si="2"/>
        <v>5</v>
      </c>
      <c r="E84" s="200">
        <v>5</v>
      </c>
      <c r="F84" s="200"/>
      <c r="G84" s="198">
        <f t="shared" si="23"/>
        <v>6</v>
      </c>
      <c r="H84" s="200">
        <v>6</v>
      </c>
      <c r="I84" s="200"/>
      <c r="J84" s="198">
        <f t="shared" si="5"/>
        <v>6</v>
      </c>
      <c r="K84" s="200">
        <v>6</v>
      </c>
      <c r="L84" s="200"/>
    </row>
    <row r="85" spans="1:12" s="45" customFormat="1" ht="30" x14ac:dyDescent="0.25">
      <c r="A85" s="188" t="s">
        <v>471</v>
      </c>
      <c r="B85" s="199">
        <v>6400391200</v>
      </c>
      <c r="C85" s="199">
        <v>240</v>
      </c>
      <c r="D85" s="198">
        <f t="shared" si="2"/>
        <v>3</v>
      </c>
      <c r="E85" s="200">
        <v>3</v>
      </c>
      <c r="F85" s="200"/>
      <c r="G85" s="198">
        <f t="shared" si="23"/>
        <v>4</v>
      </c>
      <c r="H85" s="200">
        <v>4</v>
      </c>
      <c r="I85" s="200"/>
      <c r="J85" s="198">
        <f t="shared" si="5"/>
        <v>4</v>
      </c>
      <c r="K85" s="200">
        <v>4</v>
      </c>
      <c r="L85" s="200"/>
    </row>
    <row r="86" spans="1:12" s="45" customFormat="1" ht="30" x14ac:dyDescent="0.25">
      <c r="A86" s="188" t="s">
        <v>472</v>
      </c>
      <c r="B86" s="199">
        <v>6400491200</v>
      </c>
      <c r="C86" s="199">
        <v>240</v>
      </c>
      <c r="D86" s="198">
        <f t="shared" si="2"/>
        <v>3</v>
      </c>
      <c r="E86" s="200">
        <v>3</v>
      </c>
      <c r="F86" s="200"/>
      <c r="G86" s="198">
        <f t="shared" si="23"/>
        <v>4</v>
      </c>
      <c r="H86" s="200">
        <v>4</v>
      </c>
      <c r="I86" s="200"/>
      <c r="J86" s="198">
        <f t="shared" si="5"/>
        <v>4</v>
      </c>
      <c r="K86" s="200">
        <v>4</v>
      </c>
      <c r="L86" s="200"/>
    </row>
    <row r="87" spans="1:12" s="45" customFormat="1" x14ac:dyDescent="0.25">
      <c r="A87" s="188" t="s">
        <v>473</v>
      </c>
      <c r="B87" s="199">
        <v>6400591200</v>
      </c>
      <c r="C87" s="199">
        <v>240</v>
      </c>
      <c r="D87" s="198">
        <f t="shared" si="2"/>
        <v>3</v>
      </c>
      <c r="E87" s="200">
        <v>3</v>
      </c>
      <c r="F87" s="200"/>
      <c r="G87" s="198">
        <f t="shared" si="23"/>
        <v>4</v>
      </c>
      <c r="H87" s="200">
        <v>4</v>
      </c>
      <c r="I87" s="200"/>
      <c r="J87" s="198">
        <f t="shared" si="5"/>
        <v>4</v>
      </c>
      <c r="K87" s="200">
        <v>4</v>
      </c>
      <c r="L87" s="200"/>
    </row>
    <row r="88" spans="1:12" s="45" customFormat="1" ht="45" x14ac:dyDescent="0.25">
      <c r="A88" s="188" t="s">
        <v>474</v>
      </c>
      <c r="B88" s="199">
        <v>6400691200</v>
      </c>
      <c r="C88" s="199">
        <v>240</v>
      </c>
      <c r="D88" s="198">
        <f t="shared" si="2"/>
        <v>4</v>
      </c>
      <c r="E88" s="200">
        <v>4</v>
      </c>
      <c r="F88" s="200"/>
      <c r="G88" s="198">
        <f t="shared" si="23"/>
        <v>5</v>
      </c>
      <c r="H88" s="200">
        <v>5</v>
      </c>
      <c r="I88" s="200"/>
      <c r="J88" s="198">
        <f t="shared" si="5"/>
        <v>5</v>
      </c>
      <c r="K88" s="200">
        <v>5</v>
      </c>
      <c r="L88" s="200"/>
    </row>
    <row r="89" spans="1:12" s="45" customFormat="1" ht="30" x14ac:dyDescent="0.25">
      <c r="A89" s="188" t="s">
        <v>475</v>
      </c>
      <c r="B89" s="199">
        <v>6400791200</v>
      </c>
      <c r="C89" s="199">
        <v>240</v>
      </c>
      <c r="D89" s="198">
        <f t="shared" si="2"/>
        <v>2</v>
      </c>
      <c r="E89" s="200">
        <v>2</v>
      </c>
      <c r="F89" s="200"/>
      <c r="G89" s="198">
        <f t="shared" si="23"/>
        <v>3</v>
      </c>
      <c r="H89" s="200">
        <v>3</v>
      </c>
      <c r="I89" s="200"/>
      <c r="J89" s="198">
        <f t="shared" si="5"/>
        <v>3</v>
      </c>
      <c r="K89" s="200">
        <v>3</v>
      </c>
      <c r="L89" s="200"/>
    </row>
    <row r="90" spans="1:12" s="45" customFormat="1" ht="28.5" x14ac:dyDescent="0.2">
      <c r="A90" s="117" t="s">
        <v>480</v>
      </c>
      <c r="B90" s="276">
        <v>6500000000</v>
      </c>
      <c r="C90" s="276"/>
      <c r="D90" s="278">
        <f t="shared" ref="D90:D98" si="24">E90+F90</f>
        <v>60</v>
      </c>
      <c r="E90" s="278">
        <f>E91+E96+E99</f>
        <v>60</v>
      </c>
      <c r="F90" s="278">
        <f>F91+F97</f>
        <v>0</v>
      </c>
      <c r="G90" s="278">
        <f t="shared" ref="G90:G98" si="25">H90+I90</f>
        <v>61</v>
      </c>
      <c r="H90" s="278">
        <f>H91+H96+H99</f>
        <v>61</v>
      </c>
      <c r="I90" s="278">
        <f>I91+I97</f>
        <v>0</v>
      </c>
      <c r="J90" s="278">
        <f>J91+J96+J99</f>
        <v>61</v>
      </c>
      <c r="K90" s="278">
        <f>K91+K96+K99</f>
        <v>61</v>
      </c>
      <c r="L90" s="278">
        <f>L91+L97</f>
        <v>0</v>
      </c>
    </row>
    <row r="91" spans="1:12" s="45" customFormat="1" ht="30" x14ac:dyDescent="0.25">
      <c r="A91" s="188" t="s">
        <v>481</v>
      </c>
      <c r="B91" s="199">
        <v>6510000000</v>
      </c>
      <c r="C91" s="199"/>
      <c r="D91" s="198">
        <f t="shared" si="24"/>
        <v>38</v>
      </c>
      <c r="E91" s="200">
        <f>E92+E93+E94+E95</f>
        <v>38</v>
      </c>
      <c r="F91" s="200"/>
      <c r="G91" s="198">
        <f t="shared" si="25"/>
        <v>38</v>
      </c>
      <c r="H91" s="200">
        <f>H92+H93+H94+H95</f>
        <v>38</v>
      </c>
      <c r="I91" s="200"/>
      <c r="J91" s="198">
        <f t="shared" ref="J91:J98" si="26">K91+L91</f>
        <v>38</v>
      </c>
      <c r="K91" s="200">
        <f>K92+K93+K94+K95</f>
        <v>38</v>
      </c>
      <c r="L91" s="200"/>
    </row>
    <row r="92" spans="1:12" s="45" customFormat="1" ht="45" x14ac:dyDescent="0.25">
      <c r="A92" s="188" t="s">
        <v>482</v>
      </c>
      <c r="B92" s="199">
        <v>6510191210</v>
      </c>
      <c r="C92" s="199">
        <v>610</v>
      </c>
      <c r="D92" s="198">
        <f t="shared" si="24"/>
        <v>8</v>
      </c>
      <c r="E92" s="200">
        <v>8</v>
      </c>
      <c r="F92" s="200"/>
      <c r="G92" s="198">
        <f t="shared" si="25"/>
        <v>8</v>
      </c>
      <c r="H92" s="200">
        <v>8</v>
      </c>
      <c r="I92" s="200"/>
      <c r="J92" s="198">
        <f t="shared" si="26"/>
        <v>8</v>
      </c>
      <c r="K92" s="200">
        <v>8</v>
      </c>
      <c r="L92" s="200"/>
    </row>
    <row r="93" spans="1:12" s="45" customFormat="1" ht="60" x14ac:dyDescent="0.25">
      <c r="A93" s="188" t="s">
        <v>483</v>
      </c>
      <c r="B93" s="199">
        <v>6510291210</v>
      </c>
      <c r="C93" s="199">
        <v>610</v>
      </c>
      <c r="D93" s="198">
        <f>E93+F93</f>
        <v>15</v>
      </c>
      <c r="E93" s="200">
        <v>15</v>
      </c>
      <c r="F93" s="200"/>
      <c r="G93" s="198">
        <f t="shared" si="25"/>
        <v>15</v>
      </c>
      <c r="H93" s="200">
        <v>15</v>
      </c>
      <c r="I93" s="200"/>
      <c r="J93" s="198">
        <f t="shared" si="26"/>
        <v>15</v>
      </c>
      <c r="K93" s="200">
        <v>15</v>
      </c>
      <c r="L93" s="200"/>
    </row>
    <row r="94" spans="1:12" s="45" customFormat="1" ht="60" x14ac:dyDescent="0.25">
      <c r="A94" s="188" t="s">
        <v>556</v>
      </c>
      <c r="B94" s="199">
        <v>6510391210</v>
      </c>
      <c r="C94" s="199">
        <v>610</v>
      </c>
      <c r="D94" s="198">
        <f t="shared" si="24"/>
        <v>10</v>
      </c>
      <c r="E94" s="200">
        <v>10</v>
      </c>
      <c r="F94" s="200"/>
      <c r="G94" s="198">
        <f t="shared" si="25"/>
        <v>10</v>
      </c>
      <c r="H94" s="200">
        <v>10</v>
      </c>
      <c r="I94" s="200"/>
      <c r="J94" s="198">
        <f t="shared" si="26"/>
        <v>10</v>
      </c>
      <c r="K94" s="200">
        <v>10</v>
      </c>
      <c r="L94" s="200"/>
    </row>
    <row r="95" spans="1:12" s="45" customFormat="1" ht="45" x14ac:dyDescent="0.25">
      <c r="A95" s="188" t="s">
        <v>485</v>
      </c>
      <c r="B95" s="199">
        <v>6510491210</v>
      </c>
      <c r="C95" s="199">
        <v>610</v>
      </c>
      <c r="D95" s="198">
        <f t="shared" si="24"/>
        <v>5</v>
      </c>
      <c r="E95" s="200">
        <v>5</v>
      </c>
      <c r="F95" s="200"/>
      <c r="G95" s="198">
        <f t="shared" si="25"/>
        <v>5</v>
      </c>
      <c r="H95" s="200">
        <v>5</v>
      </c>
      <c r="I95" s="200"/>
      <c r="J95" s="198">
        <f t="shared" si="26"/>
        <v>5</v>
      </c>
      <c r="K95" s="200">
        <v>5</v>
      </c>
      <c r="L95" s="200"/>
    </row>
    <row r="96" spans="1:12" s="45" customFormat="1" x14ac:dyDescent="0.25">
      <c r="A96" s="188" t="s">
        <v>566</v>
      </c>
      <c r="B96" s="199">
        <v>6520000000</v>
      </c>
      <c r="C96" s="199"/>
      <c r="D96" s="198">
        <f t="shared" si="24"/>
        <v>20</v>
      </c>
      <c r="E96" s="200">
        <f>E97+E98</f>
        <v>20</v>
      </c>
      <c r="F96" s="200"/>
      <c r="G96" s="198">
        <f t="shared" si="25"/>
        <v>20</v>
      </c>
      <c r="H96" s="200">
        <f>H97+H98</f>
        <v>20</v>
      </c>
      <c r="I96" s="200"/>
      <c r="J96" s="198">
        <f t="shared" si="26"/>
        <v>20</v>
      </c>
      <c r="K96" s="200">
        <f>K97+K98</f>
        <v>20</v>
      </c>
      <c r="L96" s="200"/>
    </row>
    <row r="97" spans="1:12" s="45" customFormat="1" ht="30" x14ac:dyDescent="0.25">
      <c r="A97" s="188" t="s">
        <v>487</v>
      </c>
      <c r="B97" s="199">
        <v>6520191210</v>
      </c>
      <c r="C97" s="199">
        <v>610</v>
      </c>
      <c r="D97" s="198">
        <f t="shared" si="24"/>
        <v>10</v>
      </c>
      <c r="E97" s="200">
        <v>10</v>
      </c>
      <c r="F97" s="200"/>
      <c r="G97" s="198">
        <f t="shared" si="25"/>
        <v>10</v>
      </c>
      <c r="H97" s="200">
        <v>10</v>
      </c>
      <c r="I97" s="200"/>
      <c r="J97" s="198">
        <f t="shared" si="26"/>
        <v>10</v>
      </c>
      <c r="K97" s="200">
        <v>10</v>
      </c>
      <c r="L97" s="200"/>
    </row>
    <row r="98" spans="1:12" s="45" customFormat="1" ht="30" x14ac:dyDescent="0.25">
      <c r="A98" s="188" t="s">
        <v>488</v>
      </c>
      <c r="B98" s="199">
        <v>6520291210</v>
      </c>
      <c r="C98" s="199">
        <v>610</v>
      </c>
      <c r="D98" s="198">
        <f t="shared" si="24"/>
        <v>10</v>
      </c>
      <c r="E98" s="200">
        <v>10</v>
      </c>
      <c r="F98" s="200"/>
      <c r="G98" s="198">
        <f t="shared" si="25"/>
        <v>10</v>
      </c>
      <c r="H98" s="200">
        <v>10</v>
      </c>
      <c r="I98" s="200"/>
      <c r="J98" s="198">
        <f t="shared" si="26"/>
        <v>10</v>
      </c>
      <c r="K98" s="200">
        <v>10</v>
      </c>
      <c r="L98" s="200"/>
    </row>
    <row r="99" spans="1:12" s="45" customFormat="1" x14ac:dyDescent="0.25">
      <c r="A99" s="188" t="s">
        <v>489</v>
      </c>
      <c r="B99" s="199">
        <v>6530000000</v>
      </c>
      <c r="C99" s="199"/>
      <c r="D99" s="198">
        <f t="shared" ref="D99:D103" si="27">E99+F99</f>
        <v>2</v>
      </c>
      <c r="E99" s="200">
        <f>E100</f>
        <v>2</v>
      </c>
      <c r="F99" s="200"/>
      <c r="G99" s="198">
        <f t="shared" ref="G99:G104" si="28">H99+I99</f>
        <v>3</v>
      </c>
      <c r="H99" s="200">
        <f>H100</f>
        <v>3</v>
      </c>
      <c r="I99" s="200"/>
      <c r="J99" s="198">
        <f t="shared" ref="J99:J104" si="29">K99+L99</f>
        <v>3</v>
      </c>
      <c r="K99" s="200">
        <f>K100</f>
        <v>3</v>
      </c>
      <c r="L99" s="200"/>
    </row>
    <row r="100" spans="1:12" s="45" customFormat="1" ht="45" x14ac:dyDescent="0.25">
      <c r="A100" s="188" t="s">
        <v>490</v>
      </c>
      <c r="B100" s="199">
        <v>6530191210</v>
      </c>
      <c r="C100" s="199">
        <v>610</v>
      </c>
      <c r="D100" s="198">
        <f t="shared" si="27"/>
        <v>2</v>
      </c>
      <c r="E100" s="200">
        <v>2</v>
      </c>
      <c r="F100" s="200"/>
      <c r="G100" s="198">
        <f t="shared" si="28"/>
        <v>3</v>
      </c>
      <c r="H100" s="200">
        <v>3</v>
      </c>
      <c r="I100" s="200"/>
      <c r="J100" s="198">
        <f t="shared" si="29"/>
        <v>3</v>
      </c>
      <c r="K100" s="200">
        <v>3</v>
      </c>
      <c r="L100" s="200"/>
    </row>
    <row r="101" spans="1:12" s="45" customFormat="1" ht="45" hidden="1" x14ac:dyDescent="0.25">
      <c r="A101" s="188" t="s">
        <v>491</v>
      </c>
      <c r="B101" s="199">
        <v>6530291110</v>
      </c>
      <c r="C101" s="199">
        <v>610</v>
      </c>
      <c r="D101" s="198">
        <f t="shared" si="27"/>
        <v>0</v>
      </c>
      <c r="E101" s="200">
        <v>0</v>
      </c>
      <c r="F101" s="200"/>
      <c r="G101" s="198">
        <f t="shared" si="28"/>
        <v>0</v>
      </c>
      <c r="H101" s="200">
        <v>0</v>
      </c>
      <c r="I101" s="200"/>
      <c r="J101" s="198">
        <f t="shared" si="29"/>
        <v>0</v>
      </c>
      <c r="K101" s="200">
        <v>0</v>
      </c>
      <c r="L101" s="200"/>
    </row>
    <row r="102" spans="1:12" s="45" customFormat="1" ht="42.75" x14ac:dyDescent="0.25">
      <c r="A102" s="227" t="s">
        <v>498</v>
      </c>
      <c r="B102" s="195">
        <v>660000000</v>
      </c>
      <c r="C102" s="199"/>
      <c r="D102" s="198">
        <f t="shared" si="27"/>
        <v>3070</v>
      </c>
      <c r="E102" s="212">
        <f>E103+E106</f>
        <v>3070</v>
      </c>
      <c r="F102" s="212">
        <f>F103+F106</f>
        <v>0</v>
      </c>
      <c r="G102" s="212">
        <f>G103+G106</f>
        <v>5750</v>
      </c>
      <c r="H102" s="212">
        <f>H103+H106</f>
        <v>5750</v>
      </c>
      <c r="I102" s="200"/>
      <c r="J102" s="212">
        <f>J103+J106</f>
        <v>3970</v>
      </c>
      <c r="K102" s="212">
        <f>K103+K106</f>
        <v>3970</v>
      </c>
      <c r="L102" s="200"/>
    </row>
    <row r="103" spans="1:12" ht="30" x14ac:dyDescent="0.25">
      <c r="A103" s="216" t="s">
        <v>554</v>
      </c>
      <c r="B103" s="186">
        <v>6600191220</v>
      </c>
      <c r="C103" s="186"/>
      <c r="D103" s="198">
        <f t="shared" si="27"/>
        <v>2270</v>
      </c>
      <c r="E103" s="200">
        <f>E104</f>
        <v>2270</v>
      </c>
      <c r="F103" s="200">
        <f t="shared" ref="F103:L103" si="30">F104</f>
        <v>0</v>
      </c>
      <c r="G103" s="198">
        <f t="shared" si="28"/>
        <v>500</v>
      </c>
      <c r="H103" s="200">
        <f>H104</f>
        <v>500</v>
      </c>
      <c r="I103" s="200">
        <f t="shared" si="30"/>
        <v>0</v>
      </c>
      <c r="J103" s="198">
        <f t="shared" si="29"/>
        <v>1870</v>
      </c>
      <c r="K103" s="200">
        <f t="shared" si="30"/>
        <v>1870</v>
      </c>
      <c r="L103" s="200">
        <f t="shared" si="30"/>
        <v>0</v>
      </c>
    </row>
    <row r="104" spans="1:12" ht="30" x14ac:dyDescent="0.25">
      <c r="A104" s="215" t="s">
        <v>160</v>
      </c>
      <c r="B104" s="186">
        <v>6600191220</v>
      </c>
      <c r="C104" s="186">
        <v>200</v>
      </c>
      <c r="D104" s="198">
        <f>E104</f>
        <v>2270</v>
      </c>
      <c r="E104" s="200">
        <v>2270</v>
      </c>
      <c r="F104" s="200"/>
      <c r="G104" s="198">
        <f t="shared" si="28"/>
        <v>500</v>
      </c>
      <c r="H104" s="200">
        <v>500</v>
      </c>
      <c r="I104" s="200"/>
      <c r="J104" s="198">
        <f t="shared" si="29"/>
        <v>1870</v>
      </c>
      <c r="K104" s="200">
        <v>1870</v>
      </c>
      <c r="L104" s="200"/>
    </row>
    <row r="105" spans="1:12" hidden="1" x14ac:dyDescent="0.25">
      <c r="A105" s="215" t="s">
        <v>149</v>
      </c>
      <c r="B105" s="186">
        <v>6600091220</v>
      </c>
      <c r="C105" s="186">
        <v>400</v>
      </c>
      <c r="D105" s="230">
        <f>E105</f>
        <v>0</v>
      </c>
      <c r="E105" s="200"/>
      <c r="F105" s="200"/>
      <c r="G105" s="230"/>
      <c r="H105" s="200"/>
      <c r="I105" s="200"/>
      <c r="J105" s="230"/>
      <c r="K105" s="200"/>
      <c r="L105" s="200"/>
    </row>
    <row r="106" spans="1:12" ht="30" x14ac:dyDescent="0.25">
      <c r="A106" s="216" t="s">
        <v>555</v>
      </c>
      <c r="B106" s="186">
        <v>6600291220</v>
      </c>
      <c r="C106" s="186"/>
      <c r="D106" s="234">
        <f t="shared" ref="D106" si="31">E106+F106</f>
        <v>800</v>
      </c>
      <c r="E106" s="200">
        <f>E107</f>
        <v>800</v>
      </c>
      <c r="F106" s="200">
        <f t="shared" ref="F106:L106" si="32">F107</f>
        <v>0</v>
      </c>
      <c r="G106" s="234">
        <f t="shared" ref="G106:G107" si="33">H106+I106</f>
        <v>5250</v>
      </c>
      <c r="H106" s="200">
        <f>H107</f>
        <v>5250</v>
      </c>
      <c r="I106" s="200">
        <f t="shared" si="32"/>
        <v>0</v>
      </c>
      <c r="J106" s="234">
        <f t="shared" ref="J106:J107" si="34">K106+L106</f>
        <v>2100</v>
      </c>
      <c r="K106" s="200">
        <f t="shared" si="32"/>
        <v>2100</v>
      </c>
      <c r="L106" s="200">
        <f t="shared" si="32"/>
        <v>0</v>
      </c>
    </row>
    <row r="107" spans="1:12" ht="30" x14ac:dyDescent="0.25">
      <c r="A107" s="215" t="s">
        <v>160</v>
      </c>
      <c r="B107" s="186">
        <v>6600291220</v>
      </c>
      <c r="C107" s="186">
        <v>200</v>
      </c>
      <c r="D107" s="234">
        <f>E107</f>
        <v>800</v>
      </c>
      <c r="E107" s="200">
        <v>800</v>
      </c>
      <c r="F107" s="200"/>
      <c r="G107" s="234">
        <f t="shared" si="33"/>
        <v>5250</v>
      </c>
      <c r="H107" s="200">
        <v>5250</v>
      </c>
      <c r="I107" s="200"/>
      <c r="J107" s="234">
        <f t="shared" si="34"/>
        <v>2100</v>
      </c>
      <c r="K107" s="200">
        <v>2100</v>
      </c>
      <c r="L107" s="200"/>
    </row>
    <row r="108" spans="1:12" ht="29.25" x14ac:dyDescent="0.25">
      <c r="A108" s="280" t="s">
        <v>510</v>
      </c>
      <c r="B108" s="181">
        <v>670000000</v>
      </c>
      <c r="C108" s="33"/>
      <c r="D108" s="277">
        <f t="shared" ref="D108:L108" si="35">D109</f>
        <v>0</v>
      </c>
      <c r="E108" s="108">
        <f t="shared" si="35"/>
        <v>0</v>
      </c>
      <c r="F108" s="108">
        <f t="shared" si="35"/>
        <v>0</v>
      </c>
      <c r="G108" s="277">
        <f t="shared" si="35"/>
        <v>19561.2</v>
      </c>
      <c r="H108" s="277">
        <f t="shared" si="35"/>
        <v>1000</v>
      </c>
      <c r="I108" s="108">
        <f t="shared" si="35"/>
        <v>18561.2</v>
      </c>
      <c r="J108" s="277">
        <f t="shared" si="35"/>
        <v>11208.2</v>
      </c>
      <c r="K108" s="303">
        <f t="shared" si="35"/>
        <v>600</v>
      </c>
      <c r="L108" s="108">
        <f t="shared" si="35"/>
        <v>10608.2</v>
      </c>
    </row>
    <row r="109" spans="1:12" ht="30" x14ac:dyDescent="0.25">
      <c r="A109" s="256" t="s">
        <v>511</v>
      </c>
      <c r="B109" s="33">
        <v>6700191230</v>
      </c>
      <c r="C109" s="33"/>
      <c r="D109" s="301">
        <f>E109+F109</f>
        <v>0</v>
      </c>
      <c r="E109" s="108"/>
      <c r="F109" s="108"/>
      <c r="G109" s="301">
        <f>H109+I109</f>
        <v>19561.2</v>
      </c>
      <c r="H109" s="303">
        <f>H110</f>
        <v>1000</v>
      </c>
      <c r="I109" s="108">
        <f>I110</f>
        <v>18561.2</v>
      </c>
      <c r="J109" s="301">
        <f>J110</f>
        <v>11208.2</v>
      </c>
      <c r="K109" s="108">
        <f>K110</f>
        <v>600</v>
      </c>
      <c r="L109" s="108">
        <f>L110</f>
        <v>10608.2</v>
      </c>
    </row>
    <row r="110" spans="1:12" ht="30" x14ac:dyDescent="0.25">
      <c r="A110" s="215" t="s">
        <v>160</v>
      </c>
      <c r="B110" s="33">
        <v>6700191230</v>
      </c>
      <c r="C110" s="33">
        <v>200</v>
      </c>
      <c r="D110" s="301">
        <f>E110+F110</f>
        <v>0</v>
      </c>
      <c r="E110" s="108"/>
      <c r="F110" s="108"/>
      <c r="G110" s="301">
        <f>H110+I110</f>
        <v>19561.2</v>
      </c>
      <c r="H110" s="108">
        <v>1000</v>
      </c>
      <c r="I110" s="108">
        <v>18561.2</v>
      </c>
      <c r="J110" s="301">
        <f>K110+L110</f>
        <v>11208.2</v>
      </c>
      <c r="K110" s="108">
        <v>600</v>
      </c>
      <c r="L110" s="108">
        <v>10608.2</v>
      </c>
    </row>
    <row r="111" spans="1:12" ht="43.5" x14ac:dyDescent="0.25">
      <c r="A111" s="280" t="s">
        <v>611</v>
      </c>
      <c r="B111" s="181">
        <v>680000000</v>
      </c>
      <c r="C111" s="33"/>
      <c r="D111" s="318">
        <f t="shared" ref="D111:L111" si="36">D112</f>
        <v>10</v>
      </c>
      <c r="E111" s="108">
        <f t="shared" si="36"/>
        <v>10</v>
      </c>
      <c r="F111" s="108">
        <f t="shared" si="36"/>
        <v>0</v>
      </c>
      <c r="G111" s="318">
        <f t="shared" si="36"/>
        <v>0</v>
      </c>
      <c r="H111" s="318">
        <f t="shared" si="36"/>
        <v>0</v>
      </c>
      <c r="I111" s="108">
        <f t="shared" si="36"/>
        <v>0</v>
      </c>
      <c r="J111" s="318">
        <f t="shared" si="36"/>
        <v>0</v>
      </c>
      <c r="K111" s="318">
        <f t="shared" si="36"/>
        <v>0</v>
      </c>
      <c r="L111" s="108">
        <f t="shared" si="36"/>
        <v>0</v>
      </c>
    </row>
    <row r="112" spans="1:12" ht="30" x14ac:dyDescent="0.25">
      <c r="A112" s="256" t="s">
        <v>610</v>
      </c>
      <c r="B112" s="33">
        <v>6800191240</v>
      </c>
      <c r="C112" s="33">
        <v>610</v>
      </c>
      <c r="D112" s="318">
        <f>E112+F112</f>
        <v>10</v>
      </c>
      <c r="E112" s="108">
        <v>10</v>
      </c>
      <c r="F112" s="108"/>
      <c r="G112" s="318">
        <f>H112+I112</f>
        <v>0</v>
      </c>
      <c r="H112" s="318"/>
      <c r="I112" s="108"/>
      <c r="J112" s="318">
        <f>K112+L112</f>
        <v>0</v>
      </c>
      <c r="K112" s="108"/>
      <c r="L112" s="108"/>
    </row>
    <row r="113" spans="1:12" s="45" customFormat="1" ht="14.25" x14ac:dyDescent="0.2">
      <c r="A113" s="210" t="s">
        <v>16</v>
      </c>
      <c r="B113" s="191">
        <v>9000000000</v>
      </c>
      <c r="C113" s="211"/>
      <c r="D113" s="198">
        <f t="shared" si="2"/>
        <v>173900.99124</v>
      </c>
      <c r="E113" s="212">
        <f>E172+E176+E180+E184+E188+E191+E193+E199+E203+E205+E208+E216+E218+E220+E222+E225+E227+E231+E236+E238+E240+E242+E244+E248+E254+E246+E252</f>
        <v>136848.52747</v>
      </c>
      <c r="F113" s="212">
        <f>F116+F118+F130+F132+F135+F138+F141+F144+F151+F155+F157+F160+F166+F172+F238+F149+F170+F168</f>
        <v>37052.463770000002</v>
      </c>
      <c r="G113" s="212">
        <f>H113+I113</f>
        <v>174759.65925</v>
      </c>
      <c r="H113" s="212">
        <f>H172+H176+H180+H184+H188+H191+H193+H199+H203+H205+H208+H216+H218+H220+H222+H225+H227+H231+H236+H238+H240+H242+H244+H248+H254</f>
        <v>139044.19547999999</v>
      </c>
      <c r="I113" s="212">
        <f>I116+I118+I130+I132+I135+I138+I141+I144+I151+I155+I157+I160+I166+I172+I238</f>
        <v>35715.463769999995</v>
      </c>
      <c r="J113" s="212">
        <f>K113+L113</f>
        <v>194167.63239000001</v>
      </c>
      <c r="K113" s="212">
        <f>K172+K176+K180+K184+K188+K191+K193+K199+K203+K205+K208+K216+K218+K220+K222+K225+K227+K231+K236+K238+K240+K242+K244+K248+K254</f>
        <v>152042.57922000001</v>
      </c>
      <c r="L113" s="212">
        <f>L116+L118+L130+L132+L135+L138+L141+L144+L151+L155+L157+L160+L166+L172+L238</f>
        <v>42125.053169999999</v>
      </c>
    </row>
    <row r="114" spans="1:12" ht="45" hidden="1" x14ac:dyDescent="0.25">
      <c r="A114" s="213" t="s">
        <v>403</v>
      </c>
      <c r="B114" s="208" t="s">
        <v>404</v>
      </c>
      <c r="C114" s="186"/>
      <c r="D114" s="198">
        <f t="shared" si="2"/>
        <v>0</v>
      </c>
      <c r="E114" s="200">
        <f t="shared" ref="E114:L116" si="37">E115</f>
        <v>0</v>
      </c>
      <c r="F114" s="200">
        <f t="shared" si="37"/>
        <v>0</v>
      </c>
      <c r="G114" s="198">
        <f t="shared" si="4"/>
        <v>0</v>
      </c>
      <c r="H114" s="200">
        <f t="shared" si="37"/>
        <v>0</v>
      </c>
      <c r="I114" s="200">
        <f t="shared" si="37"/>
        <v>0</v>
      </c>
      <c r="J114" s="198">
        <f t="shared" si="5"/>
        <v>0</v>
      </c>
      <c r="K114" s="200">
        <f t="shared" si="37"/>
        <v>0</v>
      </c>
      <c r="L114" s="200">
        <f t="shared" si="37"/>
        <v>0</v>
      </c>
    </row>
    <row r="115" spans="1:12" ht="30" hidden="1" x14ac:dyDescent="0.25">
      <c r="A115" s="214" t="s">
        <v>46</v>
      </c>
      <c r="B115" s="208" t="s">
        <v>404</v>
      </c>
      <c r="C115" s="186">
        <v>600</v>
      </c>
      <c r="D115" s="198">
        <f t="shared" si="2"/>
        <v>0</v>
      </c>
      <c r="E115" s="200"/>
      <c r="F115" s="200"/>
      <c r="G115" s="198">
        <f t="shared" si="4"/>
        <v>0</v>
      </c>
      <c r="H115" s="200"/>
      <c r="I115" s="200"/>
      <c r="J115" s="198">
        <f t="shared" si="5"/>
        <v>0</v>
      </c>
      <c r="K115" s="200"/>
      <c r="L115" s="200"/>
    </row>
    <row r="116" spans="1:12" ht="30" x14ac:dyDescent="0.25">
      <c r="A116" s="215" t="s">
        <v>334</v>
      </c>
      <c r="B116" s="186">
        <v>9000051180</v>
      </c>
      <c r="C116" s="186"/>
      <c r="D116" s="198">
        <f t="shared" si="2"/>
        <v>2499.1999999999998</v>
      </c>
      <c r="E116" s="200">
        <f t="shared" si="37"/>
        <v>0</v>
      </c>
      <c r="F116" s="200">
        <f t="shared" si="37"/>
        <v>2499.1999999999998</v>
      </c>
      <c r="G116" s="198">
        <f t="shared" si="4"/>
        <v>2813.6</v>
      </c>
      <c r="H116" s="200">
        <f t="shared" si="37"/>
        <v>0</v>
      </c>
      <c r="I116" s="200">
        <f t="shared" si="37"/>
        <v>2813.6</v>
      </c>
      <c r="J116" s="198">
        <f t="shared" si="5"/>
        <v>3584.5</v>
      </c>
      <c r="K116" s="200">
        <f t="shared" si="37"/>
        <v>0</v>
      </c>
      <c r="L116" s="200">
        <f t="shared" si="37"/>
        <v>3584.5</v>
      </c>
    </row>
    <row r="117" spans="1:12" x14ac:dyDescent="0.25">
      <c r="A117" s="216" t="s">
        <v>27</v>
      </c>
      <c r="B117" s="186">
        <v>9000051180</v>
      </c>
      <c r="C117" s="186">
        <v>500</v>
      </c>
      <c r="D117" s="198">
        <f t="shared" si="2"/>
        <v>2499.1999999999998</v>
      </c>
      <c r="E117" s="200">
        <v>0</v>
      </c>
      <c r="F117" s="200">
        <v>2499.1999999999998</v>
      </c>
      <c r="G117" s="198">
        <f t="shared" si="4"/>
        <v>2813.6</v>
      </c>
      <c r="H117" s="200">
        <v>0</v>
      </c>
      <c r="I117" s="200">
        <v>2813.6</v>
      </c>
      <c r="J117" s="198">
        <f t="shared" si="5"/>
        <v>3584.5</v>
      </c>
      <c r="K117" s="200">
        <v>0</v>
      </c>
      <c r="L117" s="200">
        <v>3584.5</v>
      </c>
    </row>
    <row r="118" spans="1:12" ht="45" x14ac:dyDescent="0.25">
      <c r="A118" s="217" t="s">
        <v>253</v>
      </c>
      <c r="B118" s="186">
        <v>9000051200</v>
      </c>
      <c r="C118" s="186"/>
      <c r="D118" s="198">
        <f t="shared" si="2"/>
        <v>59</v>
      </c>
      <c r="E118" s="200">
        <f t="shared" ref="E118:L118" si="38">E119</f>
        <v>0</v>
      </c>
      <c r="F118" s="200">
        <f t="shared" si="38"/>
        <v>59</v>
      </c>
      <c r="G118" s="198">
        <f t="shared" si="4"/>
        <v>2</v>
      </c>
      <c r="H118" s="200">
        <f t="shared" si="38"/>
        <v>0</v>
      </c>
      <c r="I118" s="200">
        <f t="shared" si="38"/>
        <v>2</v>
      </c>
      <c r="J118" s="198">
        <f t="shared" si="5"/>
        <v>2.5</v>
      </c>
      <c r="K118" s="200">
        <f t="shared" si="38"/>
        <v>0</v>
      </c>
      <c r="L118" s="200">
        <f t="shared" si="38"/>
        <v>2.5</v>
      </c>
    </row>
    <row r="119" spans="1:12" ht="30" x14ac:dyDescent="0.25">
      <c r="A119" s="215" t="s">
        <v>160</v>
      </c>
      <c r="B119" s="186">
        <v>9000051200</v>
      </c>
      <c r="C119" s="186">
        <v>200</v>
      </c>
      <c r="D119" s="198">
        <f t="shared" si="2"/>
        <v>59</v>
      </c>
      <c r="E119" s="200">
        <v>0</v>
      </c>
      <c r="F119" s="200">
        <v>59</v>
      </c>
      <c r="G119" s="198">
        <f t="shared" si="4"/>
        <v>2</v>
      </c>
      <c r="H119" s="200">
        <v>0</v>
      </c>
      <c r="I119" s="200">
        <v>2</v>
      </c>
      <c r="J119" s="198">
        <f t="shared" si="5"/>
        <v>2.5</v>
      </c>
      <c r="K119" s="200">
        <v>0</v>
      </c>
      <c r="L119" s="200">
        <v>2.5</v>
      </c>
    </row>
    <row r="120" spans="1:12" ht="45" hidden="1" x14ac:dyDescent="0.25">
      <c r="A120" s="218" t="s">
        <v>284</v>
      </c>
      <c r="B120" s="186">
        <v>9000051350</v>
      </c>
      <c r="C120" s="186"/>
      <c r="D120" s="198">
        <f t="shared" ref="D120:D203" si="39">E120+F120</f>
        <v>0</v>
      </c>
      <c r="E120" s="200">
        <f t="shared" ref="E120:L120" si="40">E121</f>
        <v>0</v>
      </c>
      <c r="F120" s="200">
        <f t="shared" si="40"/>
        <v>0</v>
      </c>
      <c r="G120" s="198">
        <f t="shared" ref="G120:G203" si="41">H120+I120</f>
        <v>0</v>
      </c>
      <c r="H120" s="200">
        <f t="shared" si="40"/>
        <v>0</v>
      </c>
      <c r="I120" s="200">
        <f t="shared" si="40"/>
        <v>0</v>
      </c>
      <c r="J120" s="198">
        <f t="shared" ref="J120:J203" si="42">K120+L120</f>
        <v>0</v>
      </c>
      <c r="K120" s="200">
        <f t="shared" si="40"/>
        <v>0</v>
      </c>
      <c r="L120" s="200">
        <f t="shared" si="40"/>
        <v>0</v>
      </c>
    </row>
    <row r="121" spans="1:12" hidden="1" x14ac:dyDescent="0.25">
      <c r="A121" s="216" t="s">
        <v>49</v>
      </c>
      <c r="B121" s="186">
        <v>9000051350</v>
      </c>
      <c r="C121" s="186">
        <v>300</v>
      </c>
      <c r="D121" s="198">
        <f t="shared" si="39"/>
        <v>0</v>
      </c>
      <c r="E121" s="200"/>
      <c r="F121" s="200"/>
      <c r="G121" s="198">
        <f t="shared" si="41"/>
        <v>0</v>
      </c>
      <c r="H121" s="200"/>
      <c r="I121" s="200"/>
      <c r="J121" s="198">
        <f t="shared" si="42"/>
        <v>0</v>
      </c>
      <c r="K121" s="200"/>
      <c r="L121" s="200"/>
    </row>
    <row r="122" spans="1:12" ht="60" hidden="1" x14ac:dyDescent="0.25">
      <c r="A122" s="218" t="s">
        <v>321</v>
      </c>
      <c r="B122" s="186">
        <v>9000051760</v>
      </c>
      <c r="C122" s="186"/>
      <c r="D122" s="198">
        <f t="shared" si="39"/>
        <v>0</v>
      </c>
      <c r="E122" s="200">
        <f t="shared" ref="E122:L122" si="43">E123</f>
        <v>0</v>
      </c>
      <c r="F122" s="200">
        <f t="shared" si="43"/>
        <v>0</v>
      </c>
      <c r="G122" s="198">
        <f t="shared" si="41"/>
        <v>0</v>
      </c>
      <c r="H122" s="200">
        <f t="shared" si="43"/>
        <v>0</v>
      </c>
      <c r="I122" s="200">
        <f t="shared" si="43"/>
        <v>0</v>
      </c>
      <c r="J122" s="198">
        <f t="shared" si="42"/>
        <v>0</v>
      </c>
      <c r="K122" s="200">
        <f t="shared" si="43"/>
        <v>0</v>
      </c>
      <c r="L122" s="200">
        <f t="shared" si="43"/>
        <v>0</v>
      </c>
    </row>
    <row r="123" spans="1:12" hidden="1" x14ac:dyDescent="0.25">
      <c r="A123" s="216" t="s">
        <v>49</v>
      </c>
      <c r="B123" s="186">
        <v>9000051760</v>
      </c>
      <c r="C123" s="186">
        <v>300</v>
      </c>
      <c r="D123" s="198">
        <f t="shared" si="39"/>
        <v>0</v>
      </c>
      <c r="E123" s="200"/>
      <c r="F123" s="200"/>
      <c r="G123" s="198">
        <f t="shared" si="41"/>
        <v>0</v>
      </c>
      <c r="H123" s="200"/>
      <c r="I123" s="200"/>
      <c r="J123" s="198">
        <f t="shared" si="42"/>
        <v>0</v>
      </c>
      <c r="K123" s="200"/>
      <c r="L123" s="200"/>
    </row>
    <row r="124" spans="1:12" ht="118.5" hidden="1" customHeight="1" x14ac:dyDescent="0.25">
      <c r="A124" s="215" t="s">
        <v>529</v>
      </c>
      <c r="B124" s="186">
        <v>9000056940</v>
      </c>
      <c r="C124" s="186"/>
      <c r="D124" s="198">
        <f t="shared" si="39"/>
        <v>0</v>
      </c>
      <c r="E124" s="200">
        <f t="shared" ref="E124:L124" si="44">E125</f>
        <v>0</v>
      </c>
      <c r="F124" s="200">
        <f t="shared" si="44"/>
        <v>0</v>
      </c>
      <c r="G124" s="198">
        <f t="shared" si="41"/>
        <v>0</v>
      </c>
      <c r="H124" s="200">
        <f t="shared" si="44"/>
        <v>0</v>
      </c>
      <c r="I124" s="200">
        <f t="shared" si="44"/>
        <v>0</v>
      </c>
      <c r="J124" s="198">
        <f t="shared" si="42"/>
        <v>0</v>
      </c>
      <c r="K124" s="200">
        <f t="shared" si="44"/>
        <v>0</v>
      </c>
      <c r="L124" s="200">
        <f t="shared" si="44"/>
        <v>0</v>
      </c>
    </row>
    <row r="125" spans="1:12" hidden="1" x14ac:dyDescent="0.25">
      <c r="A125" s="216" t="s">
        <v>27</v>
      </c>
      <c r="B125" s="186">
        <v>9000056940</v>
      </c>
      <c r="C125" s="186">
        <v>500</v>
      </c>
      <c r="D125" s="198">
        <f t="shared" si="39"/>
        <v>0</v>
      </c>
      <c r="E125" s="200"/>
      <c r="F125" s="200"/>
      <c r="G125" s="198">
        <f t="shared" si="41"/>
        <v>0</v>
      </c>
      <c r="H125" s="200"/>
      <c r="I125" s="200"/>
      <c r="J125" s="198">
        <f t="shared" si="42"/>
        <v>0</v>
      </c>
      <c r="K125" s="200"/>
      <c r="L125" s="200"/>
    </row>
    <row r="126" spans="1:12" ht="45" hidden="1" x14ac:dyDescent="0.25">
      <c r="A126" s="219" t="s">
        <v>405</v>
      </c>
      <c r="B126" s="220" t="s">
        <v>406</v>
      </c>
      <c r="C126" s="186"/>
      <c r="D126" s="198">
        <f t="shared" si="39"/>
        <v>0</v>
      </c>
      <c r="E126" s="200">
        <f>E127</f>
        <v>0</v>
      </c>
      <c r="F126" s="200">
        <f>F127</f>
        <v>0</v>
      </c>
      <c r="G126" s="198">
        <f t="shared" si="41"/>
        <v>0</v>
      </c>
      <c r="H126" s="200"/>
      <c r="I126" s="200">
        <f>I127</f>
        <v>0</v>
      </c>
      <c r="J126" s="198">
        <f t="shared" si="42"/>
        <v>0</v>
      </c>
      <c r="K126" s="200"/>
      <c r="L126" s="200">
        <f>L127</f>
        <v>0</v>
      </c>
    </row>
    <row r="127" spans="1:12" ht="30" hidden="1" x14ac:dyDescent="0.25">
      <c r="A127" s="190" t="s">
        <v>160</v>
      </c>
      <c r="B127" s="220" t="s">
        <v>406</v>
      </c>
      <c r="C127" s="186">
        <v>200</v>
      </c>
      <c r="D127" s="198">
        <f t="shared" si="39"/>
        <v>0</v>
      </c>
      <c r="E127" s="200"/>
      <c r="F127" s="200"/>
      <c r="G127" s="198">
        <f t="shared" si="41"/>
        <v>0</v>
      </c>
      <c r="H127" s="200"/>
      <c r="I127" s="200"/>
      <c r="J127" s="198">
        <f t="shared" si="42"/>
        <v>0</v>
      </c>
      <c r="K127" s="200"/>
      <c r="L127" s="200"/>
    </row>
    <row r="128" spans="1:12" hidden="1" x14ac:dyDescent="0.25">
      <c r="A128" s="221" t="s">
        <v>430</v>
      </c>
      <c r="B128" s="185" t="s">
        <v>431</v>
      </c>
      <c r="C128" s="186"/>
      <c r="D128" s="198">
        <f t="shared" si="39"/>
        <v>0</v>
      </c>
      <c r="E128" s="200">
        <f t="shared" ref="E128:L128" si="45">E129</f>
        <v>0</v>
      </c>
      <c r="F128" s="200">
        <f t="shared" si="45"/>
        <v>0</v>
      </c>
      <c r="G128" s="198">
        <f t="shared" si="41"/>
        <v>0</v>
      </c>
      <c r="H128" s="200">
        <f t="shared" si="45"/>
        <v>0</v>
      </c>
      <c r="I128" s="200">
        <f t="shared" si="45"/>
        <v>0</v>
      </c>
      <c r="J128" s="198">
        <f t="shared" si="42"/>
        <v>0</v>
      </c>
      <c r="K128" s="200">
        <f t="shared" si="45"/>
        <v>0</v>
      </c>
      <c r="L128" s="200">
        <f t="shared" si="45"/>
        <v>0</v>
      </c>
    </row>
    <row r="129" spans="1:12" hidden="1" x14ac:dyDescent="0.25">
      <c r="A129" s="216" t="s">
        <v>27</v>
      </c>
      <c r="B129" s="185" t="s">
        <v>431</v>
      </c>
      <c r="C129" s="186">
        <v>500</v>
      </c>
      <c r="D129" s="198">
        <f t="shared" si="39"/>
        <v>0</v>
      </c>
      <c r="E129" s="200"/>
      <c r="F129" s="200"/>
      <c r="G129" s="198">
        <f t="shared" si="41"/>
        <v>0</v>
      </c>
      <c r="H129" s="200"/>
      <c r="I129" s="200"/>
      <c r="J129" s="198">
        <f t="shared" si="42"/>
        <v>0</v>
      </c>
      <c r="K129" s="200"/>
      <c r="L129" s="200"/>
    </row>
    <row r="130" spans="1:12" ht="60" x14ac:dyDescent="0.25">
      <c r="A130" s="215" t="s">
        <v>286</v>
      </c>
      <c r="B130" s="186">
        <v>9000071510</v>
      </c>
      <c r="C130" s="186"/>
      <c r="D130" s="198">
        <f t="shared" si="39"/>
        <v>1161.5999999999999</v>
      </c>
      <c r="E130" s="200">
        <f t="shared" ref="E130:L130" si="46">E131</f>
        <v>0</v>
      </c>
      <c r="F130" s="200">
        <f t="shared" si="46"/>
        <v>1161.5999999999999</v>
      </c>
      <c r="G130" s="198">
        <f t="shared" si="41"/>
        <v>1761.6</v>
      </c>
      <c r="H130" s="200">
        <f t="shared" si="46"/>
        <v>0</v>
      </c>
      <c r="I130" s="200">
        <f t="shared" si="46"/>
        <v>1761.6</v>
      </c>
      <c r="J130" s="198">
        <f t="shared" si="42"/>
        <v>1761.6</v>
      </c>
      <c r="K130" s="200">
        <f t="shared" si="46"/>
        <v>0</v>
      </c>
      <c r="L130" s="200">
        <f t="shared" si="46"/>
        <v>1761.6</v>
      </c>
    </row>
    <row r="131" spans="1:12" x14ac:dyDescent="0.25">
      <c r="A131" s="216" t="s">
        <v>49</v>
      </c>
      <c r="B131" s="186">
        <v>9000071510</v>
      </c>
      <c r="C131" s="186">
        <v>300</v>
      </c>
      <c r="D131" s="198">
        <f t="shared" si="39"/>
        <v>1161.5999999999999</v>
      </c>
      <c r="E131" s="200">
        <v>0</v>
      </c>
      <c r="F131" s="200">
        <v>1161.5999999999999</v>
      </c>
      <c r="G131" s="198">
        <f t="shared" si="41"/>
        <v>1761.6</v>
      </c>
      <c r="H131" s="200">
        <v>0</v>
      </c>
      <c r="I131" s="200">
        <v>1761.6</v>
      </c>
      <c r="J131" s="198">
        <f t="shared" si="42"/>
        <v>1761.6</v>
      </c>
      <c r="K131" s="200">
        <v>0</v>
      </c>
      <c r="L131" s="200">
        <v>1761.6</v>
      </c>
    </row>
    <row r="132" spans="1:12" x14ac:dyDescent="0.25">
      <c r="A132" s="215" t="s">
        <v>335</v>
      </c>
      <c r="B132" s="186">
        <v>9000071560</v>
      </c>
      <c r="C132" s="186"/>
      <c r="D132" s="198">
        <f t="shared" si="39"/>
        <v>10311.9</v>
      </c>
      <c r="E132" s="200">
        <f t="shared" ref="E132:K132" si="47">E134</f>
        <v>0</v>
      </c>
      <c r="F132" s="200">
        <f>F133+F134</f>
        <v>10311.9</v>
      </c>
      <c r="G132" s="198">
        <f t="shared" si="41"/>
        <v>10311.9</v>
      </c>
      <c r="H132" s="200">
        <f t="shared" si="47"/>
        <v>0</v>
      </c>
      <c r="I132" s="200">
        <f>I133+I134</f>
        <v>10311.9</v>
      </c>
      <c r="J132" s="198">
        <f t="shared" si="42"/>
        <v>10311.9</v>
      </c>
      <c r="K132" s="200">
        <f t="shared" si="47"/>
        <v>0</v>
      </c>
      <c r="L132" s="200">
        <f>L133+L134</f>
        <v>10311.9</v>
      </c>
    </row>
    <row r="133" spans="1:12" ht="30" x14ac:dyDescent="0.25">
      <c r="A133" s="215" t="s">
        <v>160</v>
      </c>
      <c r="B133" s="186">
        <v>9000071560</v>
      </c>
      <c r="C133" s="186">
        <v>200</v>
      </c>
      <c r="D133" s="234">
        <f t="shared" si="39"/>
        <v>10.3</v>
      </c>
      <c r="E133" s="200">
        <v>0</v>
      </c>
      <c r="F133" s="200">
        <v>10.3</v>
      </c>
      <c r="G133" s="234">
        <f t="shared" si="41"/>
        <v>10.3</v>
      </c>
      <c r="H133" s="200">
        <v>0</v>
      </c>
      <c r="I133" s="200">
        <v>10.3</v>
      </c>
      <c r="J133" s="234">
        <f t="shared" si="42"/>
        <v>10.3</v>
      </c>
      <c r="K133" s="200">
        <v>0</v>
      </c>
      <c r="L133" s="200">
        <v>10.3</v>
      </c>
    </row>
    <row r="134" spans="1:12" x14ac:dyDescent="0.25">
      <c r="A134" s="216" t="s">
        <v>27</v>
      </c>
      <c r="B134" s="186">
        <v>9000071560</v>
      </c>
      <c r="C134" s="186">
        <v>500</v>
      </c>
      <c r="D134" s="198">
        <f t="shared" si="39"/>
        <v>10301.6</v>
      </c>
      <c r="E134" s="200">
        <v>0</v>
      </c>
      <c r="F134" s="200">
        <v>10301.6</v>
      </c>
      <c r="G134" s="277">
        <f t="shared" si="41"/>
        <v>10301.6</v>
      </c>
      <c r="H134" s="108">
        <v>0</v>
      </c>
      <c r="I134" s="108">
        <v>10301.6</v>
      </c>
      <c r="J134" s="277">
        <f t="shared" si="42"/>
        <v>10301.6</v>
      </c>
      <c r="K134" s="108">
        <v>0</v>
      </c>
      <c r="L134" s="108">
        <v>10301.6</v>
      </c>
    </row>
    <row r="135" spans="1:12" ht="60" x14ac:dyDescent="0.25">
      <c r="A135" s="215" t="s">
        <v>341</v>
      </c>
      <c r="B135" s="186">
        <v>9000071580</v>
      </c>
      <c r="C135" s="186"/>
      <c r="D135" s="198">
        <f t="shared" si="39"/>
        <v>715.1</v>
      </c>
      <c r="E135" s="200">
        <f t="shared" ref="E135:K135" si="48">E136+E137</f>
        <v>0</v>
      </c>
      <c r="F135" s="200">
        <f t="shared" si="48"/>
        <v>715.1</v>
      </c>
      <c r="G135" s="277">
        <f t="shared" si="41"/>
        <v>715.1</v>
      </c>
      <c r="H135" s="108">
        <f t="shared" si="48"/>
        <v>0</v>
      </c>
      <c r="I135" s="108">
        <f>I136+I137</f>
        <v>715.1</v>
      </c>
      <c r="J135" s="277">
        <f t="shared" si="42"/>
        <v>715.1</v>
      </c>
      <c r="K135" s="108">
        <f t="shared" si="48"/>
        <v>0</v>
      </c>
      <c r="L135" s="108">
        <f>L136+L137</f>
        <v>715.1</v>
      </c>
    </row>
    <row r="136" spans="1:12" ht="60" x14ac:dyDescent="0.25">
      <c r="A136" s="216" t="s">
        <v>17</v>
      </c>
      <c r="B136" s="186">
        <v>9000071580</v>
      </c>
      <c r="C136" s="186">
        <v>100</v>
      </c>
      <c r="D136" s="198">
        <f t="shared" si="39"/>
        <v>705.1</v>
      </c>
      <c r="E136" s="200"/>
      <c r="F136" s="200">
        <v>705.1</v>
      </c>
      <c r="G136" s="233">
        <f t="shared" si="41"/>
        <v>705.1</v>
      </c>
      <c r="H136" s="200"/>
      <c r="I136" s="200">
        <v>705.1</v>
      </c>
      <c r="J136" s="233">
        <f t="shared" si="42"/>
        <v>705.1</v>
      </c>
      <c r="K136" s="200"/>
      <c r="L136" s="200">
        <v>705.1</v>
      </c>
    </row>
    <row r="137" spans="1:12" ht="30" x14ac:dyDescent="0.25">
      <c r="A137" s="215" t="s">
        <v>160</v>
      </c>
      <c r="B137" s="186">
        <v>9000071580</v>
      </c>
      <c r="C137" s="186">
        <v>200</v>
      </c>
      <c r="D137" s="198">
        <f t="shared" si="39"/>
        <v>10</v>
      </c>
      <c r="E137" s="200"/>
      <c r="F137" s="200">
        <v>10</v>
      </c>
      <c r="G137" s="198">
        <f t="shared" si="41"/>
        <v>10</v>
      </c>
      <c r="H137" s="200"/>
      <c r="I137" s="200">
        <v>10</v>
      </c>
      <c r="J137" s="198">
        <f t="shared" si="42"/>
        <v>10</v>
      </c>
      <c r="K137" s="200"/>
      <c r="L137" s="200">
        <v>10</v>
      </c>
    </row>
    <row r="138" spans="1:12" ht="45" customHeight="1" x14ac:dyDescent="0.25">
      <c r="A138" s="215" t="s">
        <v>342</v>
      </c>
      <c r="B138" s="186">
        <v>9000071590</v>
      </c>
      <c r="C138" s="186"/>
      <c r="D138" s="198">
        <f t="shared" si="39"/>
        <v>688.9</v>
      </c>
      <c r="E138" s="200">
        <f t="shared" ref="E138:K138" si="49">E139+E140</f>
        <v>0</v>
      </c>
      <c r="F138" s="200">
        <f t="shared" si="49"/>
        <v>688.9</v>
      </c>
      <c r="G138" s="277">
        <f t="shared" si="41"/>
        <v>688.9</v>
      </c>
      <c r="H138" s="108">
        <f t="shared" si="49"/>
        <v>0</v>
      </c>
      <c r="I138" s="108">
        <f>I139+I140</f>
        <v>688.9</v>
      </c>
      <c r="J138" s="277">
        <f t="shared" si="42"/>
        <v>688.9</v>
      </c>
      <c r="K138" s="108">
        <f t="shared" si="49"/>
        <v>0</v>
      </c>
      <c r="L138" s="108">
        <f>L139+L140</f>
        <v>688.9</v>
      </c>
    </row>
    <row r="139" spans="1:12" ht="60" x14ac:dyDescent="0.25">
      <c r="A139" s="216" t="s">
        <v>17</v>
      </c>
      <c r="B139" s="186">
        <v>9000071590</v>
      </c>
      <c r="C139" s="186">
        <v>100</v>
      </c>
      <c r="D139" s="198">
        <f t="shared" si="39"/>
        <v>540.9</v>
      </c>
      <c r="E139" s="200"/>
      <c r="F139" s="200">
        <v>540.9</v>
      </c>
      <c r="G139" s="277">
        <f t="shared" si="41"/>
        <v>678.9</v>
      </c>
      <c r="H139" s="108"/>
      <c r="I139" s="108">
        <v>678.9</v>
      </c>
      <c r="J139" s="277">
        <f t="shared" si="42"/>
        <v>678.9</v>
      </c>
      <c r="K139" s="108"/>
      <c r="L139" s="108">
        <v>678.9</v>
      </c>
    </row>
    <row r="140" spans="1:12" ht="30" x14ac:dyDescent="0.25">
      <c r="A140" s="215" t="s">
        <v>160</v>
      </c>
      <c r="B140" s="186">
        <v>9000071590</v>
      </c>
      <c r="C140" s="186">
        <v>200</v>
      </c>
      <c r="D140" s="198">
        <f t="shared" si="39"/>
        <v>148</v>
      </c>
      <c r="E140" s="200"/>
      <c r="F140" s="200">
        <v>148</v>
      </c>
      <c r="G140" s="277">
        <f t="shared" si="41"/>
        <v>10</v>
      </c>
      <c r="H140" s="108"/>
      <c r="I140" s="108">
        <v>10</v>
      </c>
      <c r="J140" s="277">
        <f t="shared" si="42"/>
        <v>10</v>
      </c>
      <c r="K140" s="108"/>
      <c r="L140" s="108">
        <v>10</v>
      </c>
    </row>
    <row r="141" spans="1:12" x14ac:dyDescent="0.25">
      <c r="A141" s="215" t="s">
        <v>355</v>
      </c>
      <c r="B141" s="186">
        <v>9000071600</v>
      </c>
      <c r="C141" s="186"/>
      <c r="D141" s="198">
        <f t="shared" si="39"/>
        <v>2253.1</v>
      </c>
      <c r="E141" s="200">
        <f t="shared" ref="E141:K141" si="50">E142+E143</f>
        <v>0</v>
      </c>
      <c r="F141" s="200">
        <f t="shared" si="50"/>
        <v>2253.1</v>
      </c>
      <c r="G141" s="277">
        <f t="shared" si="41"/>
        <v>2253.1</v>
      </c>
      <c r="H141" s="108">
        <f t="shared" si="50"/>
        <v>0</v>
      </c>
      <c r="I141" s="108">
        <f>I142+I143</f>
        <v>2253.1</v>
      </c>
      <c r="J141" s="277">
        <f t="shared" si="42"/>
        <v>2253.1</v>
      </c>
      <c r="K141" s="108">
        <f t="shared" si="50"/>
        <v>0</v>
      </c>
      <c r="L141" s="108">
        <f>L142+L143</f>
        <v>2253.1</v>
      </c>
    </row>
    <row r="142" spans="1:12" ht="60" x14ac:dyDescent="0.25">
      <c r="A142" s="216" t="s">
        <v>17</v>
      </c>
      <c r="B142" s="186">
        <v>9000071600</v>
      </c>
      <c r="C142" s="186">
        <v>100</v>
      </c>
      <c r="D142" s="198">
        <f t="shared" si="39"/>
        <v>2143.1</v>
      </c>
      <c r="E142" s="200"/>
      <c r="F142" s="200">
        <v>2143.1</v>
      </c>
      <c r="G142" s="277">
        <f t="shared" si="41"/>
        <v>2143.1</v>
      </c>
      <c r="H142" s="108"/>
      <c r="I142" s="108">
        <v>2143.1</v>
      </c>
      <c r="J142" s="277">
        <f t="shared" si="42"/>
        <v>2143.1</v>
      </c>
      <c r="K142" s="108"/>
      <c r="L142" s="108">
        <v>2143.1</v>
      </c>
    </row>
    <row r="143" spans="1:12" ht="30" x14ac:dyDescent="0.25">
      <c r="A143" s="215" t="s">
        <v>160</v>
      </c>
      <c r="B143" s="186">
        <v>9000071600</v>
      </c>
      <c r="C143" s="186">
        <v>200</v>
      </c>
      <c r="D143" s="198">
        <f t="shared" si="39"/>
        <v>110</v>
      </c>
      <c r="E143" s="200"/>
      <c r="F143" s="200">
        <v>110</v>
      </c>
      <c r="G143" s="277">
        <f t="shared" si="41"/>
        <v>110</v>
      </c>
      <c r="H143" s="108"/>
      <c r="I143" s="108">
        <v>110</v>
      </c>
      <c r="J143" s="277">
        <f t="shared" si="42"/>
        <v>110</v>
      </c>
      <c r="K143" s="108"/>
      <c r="L143" s="108">
        <v>110</v>
      </c>
    </row>
    <row r="144" spans="1:12" x14ac:dyDescent="0.25">
      <c r="A144" s="215" t="s">
        <v>343</v>
      </c>
      <c r="B144" s="186">
        <v>9000071610</v>
      </c>
      <c r="C144" s="186"/>
      <c r="D144" s="198">
        <f t="shared" si="39"/>
        <v>712.6</v>
      </c>
      <c r="E144" s="200">
        <f t="shared" ref="E144:K144" si="51">E145+E146</f>
        <v>0</v>
      </c>
      <c r="F144" s="200">
        <f t="shared" si="51"/>
        <v>712.6</v>
      </c>
      <c r="G144" s="277">
        <f t="shared" si="41"/>
        <v>712.6</v>
      </c>
      <c r="H144" s="108">
        <f t="shared" si="51"/>
        <v>0</v>
      </c>
      <c r="I144" s="108">
        <f>I145+I146</f>
        <v>712.6</v>
      </c>
      <c r="J144" s="277">
        <f t="shared" si="42"/>
        <v>712.6</v>
      </c>
      <c r="K144" s="108">
        <f t="shared" si="51"/>
        <v>0</v>
      </c>
      <c r="L144" s="108">
        <f>L145+L146</f>
        <v>712.6</v>
      </c>
    </row>
    <row r="145" spans="1:12" ht="60" x14ac:dyDescent="0.25">
      <c r="A145" s="216" t="s">
        <v>17</v>
      </c>
      <c r="B145" s="186">
        <v>9000071610</v>
      </c>
      <c r="C145" s="186">
        <v>100</v>
      </c>
      <c r="D145" s="198">
        <f t="shared" si="39"/>
        <v>702.6</v>
      </c>
      <c r="E145" s="200"/>
      <c r="F145" s="200">
        <v>702.6</v>
      </c>
      <c r="G145" s="277">
        <f t="shared" si="41"/>
        <v>702.6</v>
      </c>
      <c r="H145" s="108"/>
      <c r="I145" s="108">
        <v>702.6</v>
      </c>
      <c r="J145" s="277">
        <f t="shared" si="42"/>
        <v>702.6</v>
      </c>
      <c r="K145" s="108"/>
      <c r="L145" s="108">
        <v>702.6</v>
      </c>
    </row>
    <row r="146" spans="1:12" ht="30" x14ac:dyDescent="0.25">
      <c r="A146" s="215" t="s">
        <v>160</v>
      </c>
      <c r="B146" s="186">
        <v>9000071610</v>
      </c>
      <c r="C146" s="186">
        <v>200</v>
      </c>
      <c r="D146" s="198">
        <f t="shared" si="39"/>
        <v>10</v>
      </c>
      <c r="E146" s="200"/>
      <c r="F146" s="200">
        <v>10</v>
      </c>
      <c r="G146" s="198">
        <f t="shared" si="41"/>
        <v>10</v>
      </c>
      <c r="H146" s="200"/>
      <c r="I146" s="200">
        <v>10</v>
      </c>
      <c r="J146" s="198">
        <f t="shared" si="42"/>
        <v>10</v>
      </c>
      <c r="K146" s="200"/>
      <c r="L146" s="200">
        <v>10</v>
      </c>
    </row>
    <row r="147" spans="1:12" ht="105" hidden="1" x14ac:dyDescent="0.25">
      <c r="A147" s="215" t="s">
        <v>349</v>
      </c>
      <c r="B147" s="186">
        <v>9000072470</v>
      </c>
      <c r="C147" s="186"/>
      <c r="D147" s="198">
        <f t="shared" si="39"/>
        <v>0</v>
      </c>
      <c r="E147" s="200">
        <f t="shared" ref="E147:L147" si="52">E148</f>
        <v>0</v>
      </c>
      <c r="F147" s="200">
        <f t="shared" si="52"/>
        <v>0</v>
      </c>
      <c r="G147" s="198">
        <f t="shared" si="41"/>
        <v>0</v>
      </c>
      <c r="H147" s="200">
        <f t="shared" si="52"/>
        <v>0</v>
      </c>
      <c r="I147" s="200">
        <f t="shared" si="52"/>
        <v>0</v>
      </c>
      <c r="J147" s="198">
        <f t="shared" si="42"/>
        <v>0</v>
      </c>
      <c r="K147" s="200">
        <f t="shared" si="52"/>
        <v>0</v>
      </c>
      <c r="L147" s="200">
        <f t="shared" si="52"/>
        <v>0</v>
      </c>
    </row>
    <row r="148" spans="1:12" hidden="1" x14ac:dyDescent="0.25">
      <c r="A148" s="216" t="s">
        <v>49</v>
      </c>
      <c r="B148" s="186">
        <v>9000072470</v>
      </c>
      <c r="C148" s="186">
        <v>300</v>
      </c>
      <c r="D148" s="198">
        <f t="shared" si="39"/>
        <v>0</v>
      </c>
      <c r="E148" s="200"/>
      <c r="F148" s="200"/>
      <c r="G148" s="198">
        <f t="shared" si="41"/>
        <v>0</v>
      </c>
      <c r="H148" s="200"/>
      <c r="I148" s="200"/>
      <c r="J148" s="198">
        <f t="shared" si="42"/>
        <v>0</v>
      </c>
      <c r="K148" s="200"/>
      <c r="L148" s="200"/>
    </row>
    <row r="149" spans="1:12" ht="75" x14ac:dyDescent="0.25">
      <c r="A149" s="190" t="s">
        <v>506</v>
      </c>
      <c r="B149" s="199">
        <v>9000071970</v>
      </c>
      <c r="C149" s="199"/>
      <c r="D149" s="234">
        <f>E149+F149</f>
        <v>20</v>
      </c>
      <c r="E149" s="200"/>
      <c r="F149" s="200">
        <f>F150</f>
        <v>20</v>
      </c>
      <c r="G149" s="234">
        <f>H149+I149</f>
        <v>0</v>
      </c>
      <c r="H149" s="200"/>
      <c r="I149" s="200"/>
      <c r="J149" s="234">
        <f>K149+L149</f>
        <v>0</v>
      </c>
      <c r="K149" s="200"/>
      <c r="L149" s="200"/>
    </row>
    <row r="150" spans="1:12" ht="30" x14ac:dyDescent="0.25">
      <c r="A150" s="216" t="s">
        <v>46</v>
      </c>
      <c r="B150" s="199">
        <v>9000071970</v>
      </c>
      <c r="C150" s="186">
        <v>600</v>
      </c>
      <c r="D150" s="234">
        <f t="shared" ref="D150" si="53">E150+F150</f>
        <v>20</v>
      </c>
      <c r="E150" s="200"/>
      <c r="F150" s="200">
        <v>20</v>
      </c>
      <c r="G150" s="234">
        <f t="shared" ref="G150" si="54">H150+I150</f>
        <v>0</v>
      </c>
      <c r="H150" s="200"/>
      <c r="I150" s="200"/>
      <c r="J150" s="234">
        <f t="shared" ref="J150" si="55">K150+L150</f>
        <v>0</v>
      </c>
      <c r="K150" s="200"/>
      <c r="L150" s="200"/>
    </row>
    <row r="151" spans="1:12" ht="45" x14ac:dyDescent="0.25">
      <c r="A151" s="215" t="s">
        <v>350</v>
      </c>
      <c r="B151" s="186">
        <v>9000072480</v>
      </c>
      <c r="C151" s="186"/>
      <c r="D151" s="198">
        <f t="shared" si="39"/>
        <v>4230.1000000000004</v>
      </c>
      <c r="E151" s="200">
        <f t="shared" ref="E151:L153" si="56">E152</f>
        <v>0</v>
      </c>
      <c r="F151" s="200">
        <f t="shared" si="56"/>
        <v>4230.1000000000004</v>
      </c>
      <c r="G151" s="198">
        <f t="shared" si="41"/>
        <v>4230.1000000000004</v>
      </c>
      <c r="H151" s="200">
        <f t="shared" si="56"/>
        <v>0</v>
      </c>
      <c r="I151" s="200">
        <f t="shared" si="56"/>
        <v>4230.1000000000004</v>
      </c>
      <c r="J151" s="198">
        <f t="shared" si="42"/>
        <v>4230.1000000000004</v>
      </c>
      <c r="K151" s="200">
        <f t="shared" si="56"/>
        <v>0</v>
      </c>
      <c r="L151" s="200">
        <f t="shared" si="56"/>
        <v>4230.1000000000004</v>
      </c>
    </row>
    <row r="152" spans="1:12" x14ac:dyDescent="0.25">
      <c r="A152" s="216" t="s">
        <v>49</v>
      </c>
      <c r="B152" s="186">
        <v>9000072480</v>
      </c>
      <c r="C152" s="186">
        <v>300</v>
      </c>
      <c r="D152" s="198">
        <f t="shared" si="39"/>
        <v>4230.1000000000004</v>
      </c>
      <c r="E152" s="200"/>
      <c r="F152" s="200">
        <v>4230.1000000000004</v>
      </c>
      <c r="G152" s="198">
        <f t="shared" si="41"/>
        <v>4230.1000000000004</v>
      </c>
      <c r="H152" s="200"/>
      <c r="I152" s="200">
        <v>4230.1000000000004</v>
      </c>
      <c r="J152" s="198">
        <f t="shared" si="42"/>
        <v>4230.1000000000004</v>
      </c>
      <c r="K152" s="200"/>
      <c r="L152" s="200">
        <v>4230.1000000000004</v>
      </c>
    </row>
    <row r="153" spans="1:12" ht="75" hidden="1" x14ac:dyDescent="0.25">
      <c r="A153" s="206" t="s">
        <v>172</v>
      </c>
      <c r="B153" s="186">
        <v>9000072490</v>
      </c>
      <c r="C153" s="186"/>
      <c r="D153" s="198">
        <f>E153+F153</f>
        <v>0</v>
      </c>
      <c r="E153" s="200">
        <f t="shared" si="56"/>
        <v>0</v>
      </c>
      <c r="F153" s="200">
        <f t="shared" si="56"/>
        <v>0</v>
      </c>
      <c r="G153" s="198">
        <f>H153+I153</f>
        <v>0</v>
      </c>
      <c r="H153" s="200">
        <f t="shared" si="56"/>
        <v>0</v>
      </c>
      <c r="I153" s="200">
        <f t="shared" si="56"/>
        <v>0</v>
      </c>
      <c r="J153" s="198">
        <f>K153+L153</f>
        <v>0</v>
      </c>
      <c r="K153" s="200">
        <f t="shared" si="56"/>
        <v>0</v>
      </c>
      <c r="L153" s="200">
        <f t="shared" si="56"/>
        <v>0</v>
      </c>
    </row>
    <row r="154" spans="1:12" hidden="1" x14ac:dyDescent="0.25">
      <c r="A154" s="216" t="s">
        <v>49</v>
      </c>
      <c r="B154" s="186">
        <v>9000072490</v>
      </c>
      <c r="C154" s="186">
        <v>300</v>
      </c>
      <c r="D154" s="198">
        <f>E154+F154</f>
        <v>0</v>
      </c>
      <c r="E154" s="200"/>
      <c r="F154" s="200"/>
      <c r="G154" s="198">
        <f>H154+I154</f>
        <v>0</v>
      </c>
      <c r="H154" s="200"/>
      <c r="I154" s="200"/>
      <c r="J154" s="198">
        <f>K154+L154</f>
        <v>0</v>
      </c>
      <c r="K154" s="200"/>
      <c r="L154" s="200"/>
    </row>
    <row r="155" spans="1:12" ht="30" x14ac:dyDescent="0.25">
      <c r="A155" s="215" t="s">
        <v>351</v>
      </c>
      <c r="B155" s="186">
        <v>9000072500</v>
      </c>
      <c r="C155" s="186"/>
      <c r="D155" s="198">
        <f t="shared" si="39"/>
        <v>50</v>
      </c>
      <c r="E155" s="200">
        <f t="shared" ref="E155:L155" si="57">E156</f>
        <v>0</v>
      </c>
      <c r="F155" s="200">
        <f t="shared" si="57"/>
        <v>50</v>
      </c>
      <c r="G155" s="198">
        <f t="shared" si="41"/>
        <v>50</v>
      </c>
      <c r="H155" s="200">
        <f t="shared" si="57"/>
        <v>0</v>
      </c>
      <c r="I155" s="200">
        <f t="shared" si="57"/>
        <v>50</v>
      </c>
      <c r="J155" s="198">
        <f t="shared" si="42"/>
        <v>50</v>
      </c>
      <c r="K155" s="200">
        <f t="shared" si="57"/>
        <v>0</v>
      </c>
      <c r="L155" s="200">
        <f t="shared" si="57"/>
        <v>50</v>
      </c>
    </row>
    <row r="156" spans="1:12" x14ac:dyDescent="0.25">
      <c r="A156" s="216" t="s">
        <v>49</v>
      </c>
      <c r="B156" s="186">
        <v>9000072500</v>
      </c>
      <c r="C156" s="186">
        <v>300</v>
      </c>
      <c r="D156" s="198">
        <f t="shared" si="39"/>
        <v>50</v>
      </c>
      <c r="E156" s="200"/>
      <c r="F156" s="200">
        <v>50</v>
      </c>
      <c r="G156" s="198">
        <f t="shared" si="41"/>
        <v>50</v>
      </c>
      <c r="H156" s="200"/>
      <c r="I156" s="200">
        <v>50</v>
      </c>
      <c r="J156" s="198">
        <f t="shared" si="42"/>
        <v>50</v>
      </c>
      <c r="K156" s="200"/>
      <c r="L156" s="200">
        <v>50</v>
      </c>
    </row>
    <row r="157" spans="1:12" ht="30" x14ac:dyDescent="0.25">
      <c r="A157" s="188" t="s">
        <v>337</v>
      </c>
      <c r="B157" s="186">
        <v>9000072650</v>
      </c>
      <c r="C157" s="186"/>
      <c r="D157" s="198">
        <f t="shared" si="39"/>
        <v>1190</v>
      </c>
      <c r="E157" s="200">
        <f t="shared" ref="E157:K157" si="58">E158+E159</f>
        <v>0</v>
      </c>
      <c r="F157" s="200">
        <f t="shared" si="58"/>
        <v>1190</v>
      </c>
      <c r="G157" s="198">
        <f t="shared" si="41"/>
        <v>0</v>
      </c>
      <c r="H157" s="200">
        <f t="shared" si="58"/>
        <v>0</v>
      </c>
      <c r="I157" s="200">
        <f>I158+I159</f>
        <v>0</v>
      </c>
      <c r="J157" s="198">
        <f t="shared" si="42"/>
        <v>0</v>
      </c>
      <c r="K157" s="200">
        <f t="shared" si="58"/>
        <v>0</v>
      </c>
      <c r="L157" s="200">
        <f>L158+L159</f>
        <v>0</v>
      </c>
    </row>
    <row r="158" spans="1:12" x14ac:dyDescent="0.25">
      <c r="A158" s="216" t="s">
        <v>27</v>
      </c>
      <c r="B158" s="186">
        <v>9000072650</v>
      </c>
      <c r="C158" s="186">
        <v>500</v>
      </c>
      <c r="D158" s="198">
        <f t="shared" si="39"/>
        <v>240</v>
      </c>
      <c r="E158" s="200"/>
      <c r="F158" s="200">
        <v>240</v>
      </c>
      <c r="G158" s="198">
        <f t="shared" si="41"/>
        <v>0</v>
      </c>
      <c r="H158" s="200"/>
      <c r="I158" s="200"/>
      <c r="J158" s="198">
        <f t="shared" si="42"/>
        <v>0</v>
      </c>
      <c r="K158" s="200"/>
      <c r="L158" s="200"/>
    </row>
    <row r="159" spans="1:12" ht="30" x14ac:dyDescent="0.25">
      <c r="A159" s="216" t="s">
        <v>46</v>
      </c>
      <c r="B159" s="186">
        <v>9000072650</v>
      </c>
      <c r="C159" s="186">
        <v>600</v>
      </c>
      <c r="D159" s="198">
        <f t="shared" si="39"/>
        <v>950</v>
      </c>
      <c r="E159" s="200"/>
      <c r="F159" s="200">
        <v>950</v>
      </c>
      <c r="G159" s="198">
        <f t="shared" si="41"/>
        <v>0</v>
      </c>
      <c r="H159" s="200"/>
      <c r="I159" s="200"/>
      <c r="J159" s="198">
        <f t="shared" si="42"/>
        <v>0</v>
      </c>
      <c r="K159" s="200"/>
      <c r="L159" s="200"/>
    </row>
    <row r="160" spans="1:12" ht="45" x14ac:dyDescent="0.25">
      <c r="A160" s="215" t="s">
        <v>347</v>
      </c>
      <c r="B160" s="186">
        <v>9000072950</v>
      </c>
      <c r="C160" s="186"/>
      <c r="D160" s="198">
        <f t="shared" si="39"/>
        <v>10426.3388</v>
      </c>
      <c r="E160" s="200">
        <f t="shared" ref="E160:L162" si="59">E161</f>
        <v>0</v>
      </c>
      <c r="F160" s="200">
        <f t="shared" si="59"/>
        <v>10426.3388</v>
      </c>
      <c r="G160" s="198">
        <f t="shared" si="41"/>
        <v>11276.3388</v>
      </c>
      <c r="H160" s="200">
        <f t="shared" si="59"/>
        <v>0</v>
      </c>
      <c r="I160" s="200">
        <f t="shared" si="59"/>
        <v>11276.3388</v>
      </c>
      <c r="J160" s="198">
        <f t="shared" si="42"/>
        <v>16914.528200000001</v>
      </c>
      <c r="K160" s="200">
        <f t="shared" si="59"/>
        <v>0</v>
      </c>
      <c r="L160" s="200">
        <f t="shared" si="59"/>
        <v>16914.528200000001</v>
      </c>
    </row>
    <row r="161" spans="1:12" ht="30" x14ac:dyDescent="0.25">
      <c r="A161" s="216" t="s">
        <v>144</v>
      </c>
      <c r="B161" s="186">
        <v>9000072950</v>
      </c>
      <c r="C161" s="186">
        <v>400</v>
      </c>
      <c r="D161" s="198">
        <f t="shared" si="39"/>
        <v>10426.3388</v>
      </c>
      <c r="E161" s="200"/>
      <c r="F161" s="200">
        <v>10426.3388</v>
      </c>
      <c r="G161" s="198">
        <f t="shared" si="41"/>
        <v>11276.3388</v>
      </c>
      <c r="H161" s="200"/>
      <c r="I161" s="200">
        <v>11276.3388</v>
      </c>
      <c r="J161" s="198">
        <f t="shared" si="42"/>
        <v>16914.528200000001</v>
      </c>
      <c r="K161" s="200"/>
      <c r="L161" s="200">
        <v>16914.528200000001</v>
      </c>
    </row>
    <row r="162" spans="1:12" ht="45" hidden="1" x14ac:dyDescent="0.25">
      <c r="A162" s="215" t="s">
        <v>347</v>
      </c>
      <c r="B162" s="186">
        <v>9000072960</v>
      </c>
      <c r="C162" s="186"/>
      <c r="D162" s="198">
        <f>E162+F162</f>
        <v>0</v>
      </c>
      <c r="E162" s="200">
        <f t="shared" si="59"/>
        <v>0</v>
      </c>
      <c r="F162" s="200">
        <f t="shared" si="59"/>
        <v>0</v>
      </c>
      <c r="G162" s="198">
        <f>H162+I162</f>
        <v>0</v>
      </c>
      <c r="H162" s="200">
        <f t="shared" si="59"/>
        <v>0</v>
      </c>
      <c r="I162" s="200">
        <f t="shared" si="59"/>
        <v>0</v>
      </c>
      <c r="J162" s="198">
        <f>K162+L162</f>
        <v>0</v>
      </c>
      <c r="K162" s="200">
        <f t="shared" si="59"/>
        <v>0</v>
      </c>
      <c r="L162" s="200">
        <f t="shared" si="59"/>
        <v>0</v>
      </c>
    </row>
    <row r="163" spans="1:12" ht="30" hidden="1" x14ac:dyDescent="0.25">
      <c r="A163" s="216" t="s">
        <v>144</v>
      </c>
      <c r="B163" s="186">
        <v>9000072960</v>
      </c>
      <c r="C163" s="186">
        <v>400</v>
      </c>
      <c r="D163" s="198">
        <f>E163+F163</f>
        <v>0</v>
      </c>
      <c r="E163" s="200"/>
      <c r="F163" s="200"/>
      <c r="G163" s="198">
        <f>H163+I163</f>
        <v>0</v>
      </c>
      <c r="H163" s="200"/>
      <c r="I163" s="200"/>
      <c r="J163" s="198">
        <f>K163+L163</f>
        <v>0</v>
      </c>
      <c r="K163" s="200"/>
      <c r="L163" s="200"/>
    </row>
    <row r="164" spans="1:12" ht="45" hidden="1" x14ac:dyDescent="0.25">
      <c r="A164" s="215" t="s">
        <v>347</v>
      </c>
      <c r="B164" s="186" t="s">
        <v>320</v>
      </c>
      <c r="C164" s="186"/>
      <c r="D164" s="198">
        <f t="shared" si="39"/>
        <v>0</v>
      </c>
      <c r="E164" s="200">
        <f>E165</f>
        <v>0</v>
      </c>
      <c r="F164" s="200">
        <f>F165</f>
        <v>0</v>
      </c>
      <c r="G164" s="198">
        <f t="shared" si="41"/>
        <v>0</v>
      </c>
      <c r="H164" s="200">
        <f>H165</f>
        <v>0</v>
      </c>
      <c r="I164" s="200">
        <f>I165</f>
        <v>0</v>
      </c>
      <c r="J164" s="198">
        <f t="shared" si="42"/>
        <v>0</v>
      </c>
      <c r="K164" s="200">
        <f>K165</f>
        <v>0</v>
      </c>
      <c r="L164" s="200">
        <f>L165</f>
        <v>0</v>
      </c>
    </row>
    <row r="165" spans="1:12" ht="30" hidden="1" x14ac:dyDescent="0.25">
      <c r="A165" s="216" t="s">
        <v>144</v>
      </c>
      <c r="B165" s="186" t="s">
        <v>320</v>
      </c>
      <c r="C165" s="186">
        <v>400</v>
      </c>
      <c r="D165" s="198">
        <f t="shared" si="39"/>
        <v>0</v>
      </c>
      <c r="E165" s="200"/>
      <c r="F165" s="200"/>
      <c r="G165" s="198">
        <f t="shared" si="41"/>
        <v>0</v>
      </c>
      <c r="H165" s="200"/>
      <c r="I165" s="200"/>
      <c r="J165" s="198">
        <f t="shared" si="42"/>
        <v>0</v>
      </c>
      <c r="K165" s="200"/>
      <c r="L165" s="200"/>
    </row>
    <row r="166" spans="1:12" ht="45" x14ac:dyDescent="0.25">
      <c r="A166" s="215" t="s">
        <v>505</v>
      </c>
      <c r="B166" s="186">
        <v>9000071090</v>
      </c>
      <c r="C166" s="186"/>
      <c r="D166" s="198">
        <f t="shared" si="39"/>
        <v>900.22496999999998</v>
      </c>
      <c r="E166" s="200">
        <f>E167</f>
        <v>0</v>
      </c>
      <c r="F166" s="200">
        <f>F167</f>
        <v>900.22496999999998</v>
      </c>
      <c r="G166" s="198">
        <f t="shared" si="41"/>
        <v>900.22496999999998</v>
      </c>
      <c r="H166" s="200">
        <f>H167</f>
        <v>0</v>
      </c>
      <c r="I166" s="200">
        <f>I167</f>
        <v>900.22496999999998</v>
      </c>
      <c r="J166" s="198">
        <f t="shared" si="42"/>
        <v>900.22496999999998</v>
      </c>
      <c r="K166" s="200">
        <f>K167</f>
        <v>0</v>
      </c>
      <c r="L166" s="200">
        <f>L167</f>
        <v>900.22496999999998</v>
      </c>
    </row>
    <row r="167" spans="1:12" ht="30" x14ac:dyDescent="0.25">
      <c r="A167" s="216" t="s">
        <v>160</v>
      </c>
      <c r="B167" s="186">
        <v>9000071090</v>
      </c>
      <c r="C167" s="186">
        <v>200</v>
      </c>
      <c r="D167" s="198">
        <f t="shared" si="39"/>
        <v>900.22496999999998</v>
      </c>
      <c r="E167" s="200"/>
      <c r="F167" s="200">
        <v>900.22496999999998</v>
      </c>
      <c r="G167" s="277">
        <f>H167+I167</f>
        <v>900.22496999999998</v>
      </c>
      <c r="H167" s="108"/>
      <c r="I167" s="108">
        <v>900.22496999999998</v>
      </c>
      <c r="J167" s="277">
        <f t="shared" si="42"/>
        <v>900.22496999999998</v>
      </c>
      <c r="K167" s="108"/>
      <c r="L167" s="108">
        <v>900.22496999999998</v>
      </c>
    </row>
    <row r="168" spans="1:12" ht="30.75" customHeight="1" x14ac:dyDescent="0.25">
      <c r="A168" s="29" t="s">
        <v>615</v>
      </c>
      <c r="B168" s="186">
        <v>9000074140</v>
      </c>
      <c r="C168" s="186"/>
      <c r="D168" s="234">
        <f t="shared" ref="D168:D169" si="60">E168+F168</f>
        <v>14</v>
      </c>
      <c r="E168" s="200">
        <f t="shared" ref="E168" si="61">E169+E170</f>
        <v>0</v>
      </c>
      <c r="F168" s="200">
        <f>F169</f>
        <v>14</v>
      </c>
      <c r="G168" s="322">
        <f t="shared" ref="G168:G169" si="62">H168+I168</f>
        <v>0</v>
      </c>
      <c r="H168" s="108">
        <f t="shared" ref="H168" si="63">H169+H170</f>
        <v>0</v>
      </c>
      <c r="I168" s="108">
        <f>I169+I170</f>
        <v>0</v>
      </c>
      <c r="J168" s="322">
        <f t="shared" ref="J168:J169" si="64">K168+L168</f>
        <v>0</v>
      </c>
      <c r="K168" s="108">
        <f t="shared" ref="K168" si="65">K169+K170</f>
        <v>0</v>
      </c>
      <c r="L168" s="108">
        <f>L169+L170</f>
        <v>0</v>
      </c>
    </row>
    <row r="169" spans="1:12" ht="60" x14ac:dyDescent="0.25">
      <c r="A169" s="216" t="s">
        <v>17</v>
      </c>
      <c r="B169" s="186">
        <v>9000074140</v>
      </c>
      <c r="C169" s="186">
        <v>100</v>
      </c>
      <c r="D169" s="234">
        <f t="shared" si="60"/>
        <v>14</v>
      </c>
      <c r="E169" s="200"/>
      <c r="F169" s="200">
        <v>14</v>
      </c>
      <c r="G169" s="322">
        <f t="shared" si="62"/>
        <v>0</v>
      </c>
      <c r="H169" s="108"/>
      <c r="I169" s="108"/>
      <c r="J169" s="322">
        <f t="shared" si="64"/>
        <v>0</v>
      </c>
      <c r="K169" s="108"/>
      <c r="L169" s="108"/>
    </row>
    <row r="170" spans="1:12" ht="60" x14ac:dyDescent="0.25">
      <c r="A170" s="216" t="s">
        <v>530</v>
      </c>
      <c r="B170" s="186">
        <v>9000074920</v>
      </c>
      <c r="C170" s="186"/>
      <c r="D170" s="230">
        <f>E170+F170</f>
        <v>15.4</v>
      </c>
      <c r="E170" s="200"/>
      <c r="F170" s="200">
        <f>F171</f>
        <v>15.4</v>
      </c>
      <c r="G170" s="230"/>
      <c r="H170" s="200"/>
      <c r="I170" s="200"/>
      <c r="J170" s="230"/>
      <c r="K170" s="200"/>
      <c r="L170" s="200"/>
    </row>
    <row r="171" spans="1:12" x14ac:dyDescent="0.25">
      <c r="A171" s="216" t="s">
        <v>27</v>
      </c>
      <c r="B171" s="186">
        <v>9000074920</v>
      </c>
      <c r="C171" s="186">
        <v>540</v>
      </c>
      <c r="D171" s="230">
        <f>E171+F171</f>
        <v>15.4</v>
      </c>
      <c r="E171" s="200">
        <v>0</v>
      </c>
      <c r="F171" s="200">
        <v>15.4</v>
      </c>
      <c r="G171" s="230"/>
      <c r="H171" s="200"/>
      <c r="I171" s="200"/>
      <c r="J171" s="230"/>
      <c r="K171" s="200"/>
      <c r="L171" s="200"/>
    </row>
    <row r="172" spans="1:12" ht="30" x14ac:dyDescent="0.25">
      <c r="A172" s="215" t="s">
        <v>340</v>
      </c>
      <c r="B172" s="186">
        <v>9000090010</v>
      </c>
      <c r="C172" s="186"/>
      <c r="D172" s="198">
        <f t="shared" si="39"/>
        <v>1010</v>
      </c>
      <c r="E172" s="200">
        <f>E173+E174+E175</f>
        <v>1010</v>
      </c>
      <c r="F172" s="200">
        <f t="shared" ref="F172:L172" si="66">F173</f>
        <v>0</v>
      </c>
      <c r="G172" s="198">
        <f t="shared" si="41"/>
        <v>1010</v>
      </c>
      <c r="H172" s="200">
        <f>H173+H174+H175</f>
        <v>1010</v>
      </c>
      <c r="I172" s="200">
        <f t="shared" si="66"/>
        <v>0</v>
      </c>
      <c r="J172" s="198">
        <f t="shared" si="42"/>
        <v>1010</v>
      </c>
      <c r="K172" s="200">
        <f>K173+K174+K175</f>
        <v>1010</v>
      </c>
      <c r="L172" s="200">
        <f t="shared" si="66"/>
        <v>0</v>
      </c>
    </row>
    <row r="173" spans="1:12" ht="60" x14ac:dyDescent="0.25">
      <c r="A173" s="222" t="s">
        <v>17</v>
      </c>
      <c r="B173" s="186">
        <v>9000090010</v>
      </c>
      <c r="C173" s="223">
        <v>100</v>
      </c>
      <c r="D173" s="198">
        <f t="shared" si="39"/>
        <v>700</v>
      </c>
      <c r="E173" s="200">
        <v>700</v>
      </c>
      <c r="F173" s="200"/>
      <c r="G173" s="198">
        <f t="shared" si="41"/>
        <v>700</v>
      </c>
      <c r="H173" s="200">
        <v>700</v>
      </c>
      <c r="I173" s="200"/>
      <c r="J173" s="198">
        <f t="shared" si="42"/>
        <v>700</v>
      </c>
      <c r="K173" s="200">
        <v>700</v>
      </c>
      <c r="L173" s="200"/>
    </row>
    <row r="174" spans="1:12" ht="30" x14ac:dyDescent="0.25">
      <c r="A174" s="215" t="s">
        <v>160</v>
      </c>
      <c r="B174" s="186">
        <v>9000090010</v>
      </c>
      <c r="C174" s="186">
        <v>200</v>
      </c>
      <c r="D174" s="198">
        <f>E174+F174</f>
        <v>300</v>
      </c>
      <c r="E174" s="200">
        <v>300</v>
      </c>
      <c r="F174" s="200"/>
      <c r="G174" s="198">
        <f>H174+I174</f>
        <v>300</v>
      </c>
      <c r="H174" s="200">
        <v>300</v>
      </c>
      <c r="I174" s="200"/>
      <c r="J174" s="198">
        <f>K174+L174</f>
        <v>300</v>
      </c>
      <c r="K174" s="200">
        <v>300</v>
      </c>
      <c r="L174" s="200"/>
    </row>
    <row r="175" spans="1:12" x14ac:dyDescent="0.25">
      <c r="A175" s="216" t="s">
        <v>21</v>
      </c>
      <c r="B175" s="186">
        <v>9000090010</v>
      </c>
      <c r="C175" s="186">
        <v>800</v>
      </c>
      <c r="D175" s="198">
        <f>E175+F175</f>
        <v>10</v>
      </c>
      <c r="E175" s="200">
        <v>10</v>
      </c>
      <c r="F175" s="200"/>
      <c r="G175" s="198">
        <f>H175+I175</f>
        <v>10</v>
      </c>
      <c r="H175" s="200">
        <v>10</v>
      </c>
      <c r="I175" s="200"/>
      <c r="J175" s="198">
        <f>K175+L175</f>
        <v>10</v>
      </c>
      <c r="K175" s="200">
        <v>10</v>
      </c>
      <c r="L175" s="200"/>
    </row>
    <row r="176" spans="1:12" x14ac:dyDescent="0.25">
      <c r="A176" s="216" t="s">
        <v>322</v>
      </c>
      <c r="B176" s="186">
        <v>9000090020</v>
      </c>
      <c r="C176" s="186"/>
      <c r="D176" s="198">
        <f t="shared" si="39"/>
        <v>38820</v>
      </c>
      <c r="E176" s="200">
        <f>E177+E178+E179</f>
        <v>38820</v>
      </c>
      <c r="F176" s="200">
        <f t="shared" ref="F176:K176" si="67">F177+F178+F179</f>
        <v>0</v>
      </c>
      <c r="G176" s="198">
        <f t="shared" si="41"/>
        <v>34900</v>
      </c>
      <c r="H176" s="200">
        <f t="shared" si="67"/>
        <v>34900</v>
      </c>
      <c r="I176" s="200">
        <f>I177+I178+I179</f>
        <v>0</v>
      </c>
      <c r="J176" s="198">
        <f t="shared" si="42"/>
        <v>34900</v>
      </c>
      <c r="K176" s="200">
        <f t="shared" si="67"/>
        <v>34900</v>
      </c>
      <c r="L176" s="200">
        <f>L177+L178+L179</f>
        <v>0</v>
      </c>
    </row>
    <row r="177" spans="1:12" ht="60" x14ac:dyDescent="0.25">
      <c r="A177" s="216" t="s">
        <v>17</v>
      </c>
      <c r="B177" s="186">
        <v>9000090020</v>
      </c>
      <c r="C177" s="186">
        <v>100</v>
      </c>
      <c r="D177" s="198">
        <f t="shared" si="39"/>
        <v>35100</v>
      </c>
      <c r="E177" s="200">
        <v>35100</v>
      </c>
      <c r="F177" s="200"/>
      <c r="G177" s="198">
        <f t="shared" si="41"/>
        <v>31200</v>
      </c>
      <c r="H177" s="200">
        <v>31200</v>
      </c>
      <c r="I177" s="200"/>
      <c r="J177" s="198">
        <f t="shared" si="42"/>
        <v>31200</v>
      </c>
      <c r="K177" s="200">
        <v>31200</v>
      </c>
      <c r="L177" s="200"/>
    </row>
    <row r="178" spans="1:12" ht="30" x14ac:dyDescent="0.25">
      <c r="A178" s="215" t="s">
        <v>160</v>
      </c>
      <c r="B178" s="186">
        <v>9000090020</v>
      </c>
      <c r="C178" s="186">
        <v>200</v>
      </c>
      <c r="D178" s="198">
        <f t="shared" si="39"/>
        <v>3535</v>
      </c>
      <c r="E178" s="200">
        <v>3535</v>
      </c>
      <c r="F178" s="200"/>
      <c r="G178" s="198">
        <f t="shared" si="41"/>
        <v>3475</v>
      </c>
      <c r="H178" s="200">
        <v>3475</v>
      </c>
      <c r="I178" s="200"/>
      <c r="J178" s="198">
        <f t="shared" si="42"/>
        <v>3475</v>
      </c>
      <c r="K178" s="200">
        <v>3475</v>
      </c>
      <c r="L178" s="200"/>
    </row>
    <row r="179" spans="1:12" x14ac:dyDescent="0.25">
      <c r="A179" s="216" t="s">
        <v>21</v>
      </c>
      <c r="B179" s="186">
        <v>9000090020</v>
      </c>
      <c r="C179" s="186">
        <v>800</v>
      </c>
      <c r="D179" s="198">
        <f t="shared" si="39"/>
        <v>185</v>
      </c>
      <c r="E179" s="200">
        <v>185</v>
      </c>
      <c r="F179" s="200"/>
      <c r="G179" s="198">
        <f t="shared" si="41"/>
        <v>225</v>
      </c>
      <c r="H179" s="200">
        <v>225</v>
      </c>
      <c r="I179" s="200"/>
      <c r="J179" s="198">
        <f t="shared" si="42"/>
        <v>225</v>
      </c>
      <c r="K179" s="200">
        <v>225</v>
      </c>
      <c r="L179" s="200"/>
    </row>
    <row r="180" spans="1:12" ht="30" x14ac:dyDescent="0.25">
      <c r="A180" s="216" t="s">
        <v>324</v>
      </c>
      <c r="B180" s="186">
        <v>9000090030</v>
      </c>
      <c r="C180" s="186"/>
      <c r="D180" s="198">
        <f t="shared" si="39"/>
        <v>1000</v>
      </c>
      <c r="E180" s="200">
        <f>E182+E183</f>
        <v>1000</v>
      </c>
      <c r="F180" s="200">
        <f>F183</f>
        <v>0</v>
      </c>
      <c r="G180" s="198">
        <f t="shared" si="41"/>
        <v>1000</v>
      </c>
      <c r="H180" s="200">
        <f>H181+H183</f>
        <v>1000</v>
      </c>
      <c r="I180" s="200">
        <f>I183</f>
        <v>0</v>
      </c>
      <c r="J180" s="198">
        <f t="shared" si="42"/>
        <v>1000</v>
      </c>
      <c r="K180" s="200">
        <f>K181+K183</f>
        <v>1000</v>
      </c>
      <c r="L180" s="200">
        <f>L183</f>
        <v>0</v>
      </c>
    </row>
    <row r="181" spans="1:12" hidden="1" x14ac:dyDescent="0.25">
      <c r="A181" s="216" t="s">
        <v>49</v>
      </c>
      <c r="B181" s="186">
        <v>9000090030</v>
      </c>
      <c r="C181" s="186">
        <v>300</v>
      </c>
      <c r="D181" s="198">
        <f>E181+F181</f>
        <v>0</v>
      </c>
      <c r="E181" s="200">
        <v>0</v>
      </c>
      <c r="F181" s="200"/>
      <c r="G181" s="198">
        <f>H181+I181</f>
        <v>0</v>
      </c>
      <c r="H181" s="200">
        <v>0</v>
      </c>
      <c r="I181" s="200"/>
      <c r="J181" s="198">
        <f>K181+L181</f>
        <v>0</v>
      </c>
      <c r="K181" s="200">
        <v>0</v>
      </c>
      <c r="L181" s="200"/>
    </row>
    <row r="182" spans="1:12" x14ac:dyDescent="0.25">
      <c r="A182" s="316" t="s">
        <v>594</v>
      </c>
      <c r="B182" s="186">
        <v>9000090030</v>
      </c>
      <c r="C182" s="186">
        <v>360</v>
      </c>
      <c r="D182" s="234">
        <f>E182+F182</f>
        <v>311.35599999999999</v>
      </c>
      <c r="E182" s="200">
        <v>311.35599999999999</v>
      </c>
      <c r="F182" s="200"/>
      <c r="G182" s="234">
        <f t="shared" ref="G182" si="68">H182+I182</f>
        <v>0</v>
      </c>
      <c r="H182" s="200"/>
      <c r="I182" s="200"/>
      <c r="J182" s="234">
        <f t="shared" ref="J182" si="69">K182+L182</f>
        <v>0</v>
      </c>
      <c r="K182" s="200"/>
      <c r="L182" s="200"/>
    </row>
    <row r="183" spans="1:12" x14ac:dyDescent="0.25">
      <c r="A183" s="216" t="s">
        <v>21</v>
      </c>
      <c r="B183" s="186">
        <v>9000090030</v>
      </c>
      <c r="C183" s="186">
        <v>800</v>
      </c>
      <c r="D183" s="198">
        <f>E183+F183</f>
        <v>688.64400000000001</v>
      </c>
      <c r="E183" s="200">
        <v>688.64400000000001</v>
      </c>
      <c r="F183" s="200"/>
      <c r="G183" s="198">
        <f t="shared" si="41"/>
        <v>1000</v>
      </c>
      <c r="H183" s="200">
        <v>1000</v>
      </c>
      <c r="I183" s="200"/>
      <c r="J183" s="198">
        <f t="shared" si="42"/>
        <v>1000</v>
      </c>
      <c r="K183" s="200">
        <v>1000</v>
      </c>
      <c r="L183" s="200"/>
    </row>
    <row r="184" spans="1:12" ht="30" x14ac:dyDescent="0.25">
      <c r="A184" s="216" t="s">
        <v>325</v>
      </c>
      <c r="B184" s="186">
        <v>9000090040</v>
      </c>
      <c r="C184" s="186"/>
      <c r="D184" s="198">
        <f t="shared" si="39"/>
        <v>4950</v>
      </c>
      <c r="E184" s="200">
        <f>E185+E186+E187</f>
        <v>4950</v>
      </c>
      <c r="F184" s="200">
        <f t="shared" ref="F184:K184" si="70">F185+F186+F187</f>
        <v>0</v>
      </c>
      <c r="G184" s="198">
        <f t="shared" si="41"/>
        <v>4600</v>
      </c>
      <c r="H184" s="200">
        <f t="shared" si="70"/>
        <v>4600</v>
      </c>
      <c r="I184" s="200">
        <f>I185+I186+I187</f>
        <v>0</v>
      </c>
      <c r="J184" s="198">
        <f t="shared" si="42"/>
        <v>4600</v>
      </c>
      <c r="K184" s="200">
        <f t="shared" si="70"/>
        <v>4600</v>
      </c>
      <c r="L184" s="200">
        <f>L185+L186+L187</f>
        <v>0</v>
      </c>
    </row>
    <row r="185" spans="1:12" ht="30" x14ac:dyDescent="0.25">
      <c r="A185" s="215" t="s">
        <v>160</v>
      </c>
      <c r="B185" s="186">
        <v>9000090040</v>
      </c>
      <c r="C185" s="186">
        <v>200</v>
      </c>
      <c r="D185" s="198">
        <f t="shared" si="39"/>
        <v>4000</v>
      </c>
      <c r="E185" s="200">
        <v>4000</v>
      </c>
      <c r="F185" s="200"/>
      <c r="G185" s="198">
        <f t="shared" si="41"/>
        <v>4000</v>
      </c>
      <c r="H185" s="200">
        <v>4000</v>
      </c>
      <c r="I185" s="200"/>
      <c r="J185" s="198">
        <f t="shared" si="42"/>
        <v>4000</v>
      </c>
      <c r="K185" s="200">
        <v>4000</v>
      </c>
      <c r="L185" s="200"/>
    </row>
    <row r="186" spans="1:12" x14ac:dyDescent="0.25">
      <c r="A186" s="216" t="s">
        <v>49</v>
      </c>
      <c r="B186" s="186">
        <v>9000090040</v>
      </c>
      <c r="C186" s="186">
        <v>300</v>
      </c>
      <c r="D186" s="198">
        <f t="shared" si="39"/>
        <v>420</v>
      </c>
      <c r="E186" s="200">
        <v>420</v>
      </c>
      <c r="F186" s="200"/>
      <c r="G186" s="198">
        <f t="shared" si="41"/>
        <v>70</v>
      </c>
      <c r="H186" s="200">
        <v>70</v>
      </c>
      <c r="I186" s="200"/>
      <c r="J186" s="198">
        <f t="shared" si="42"/>
        <v>70</v>
      </c>
      <c r="K186" s="200">
        <v>70</v>
      </c>
      <c r="L186" s="200"/>
    </row>
    <row r="187" spans="1:12" x14ac:dyDescent="0.25">
      <c r="A187" s="216" t="s">
        <v>21</v>
      </c>
      <c r="B187" s="186">
        <v>9000090040</v>
      </c>
      <c r="C187" s="186">
        <v>800</v>
      </c>
      <c r="D187" s="198">
        <f t="shared" si="39"/>
        <v>530</v>
      </c>
      <c r="E187" s="200">
        <v>530</v>
      </c>
      <c r="F187" s="200"/>
      <c r="G187" s="198">
        <f t="shared" si="41"/>
        <v>530</v>
      </c>
      <c r="H187" s="200">
        <v>530</v>
      </c>
      <c r="I187" s="200"/>
      <c r="J187" s="198">
        <f t="shared" si="42"/>
        <v>530</v>
      </c>
      <c r="K187" s="200">
        <v>530</v>
      </c>
      <c r="L187" s="200"/>
    </row>
    <row r="188" spans="1:12" ht="48.75" customHeight="1" x14ac:dyDescent="0.25">
      <c r="A188" s="216" t="s">
        <v>70</v>
      </c>
      <c r="B188" s="186">
        <v>9000090050</v>
      </c>
      <c r="C188" s="186"/>
      <c r="D188" s="198">
        <f t="shared" si="39"/>
        <v>570</v>
      </c>
      <c r="E188" s="200">
        <f>E189+E190</f>
        <v>570</v>
      </c>
      <c r="F188" s="200">
        <f t="shared" ref="F188:K188" si="71">F189+F190</f>
        <v>0</v>
      </c>
      <c r="G188" s="198">
        <f t="shared" si="41"/>
        <v>170</v>
      </c>
      <c r="H188" s="200">
        <f t="shared" si="71"/>
        <v>170</v>
      </c>
      <c r="I188" s="200">
        <f>I189+I190</f>
        <v>0</v>
      </c>
      <c r="J188" s="198">
        <f t="shared" si="42"/>
        <v>170</v>
      </c>
      <c r="K188" s="200">
        <f t="shared" si="71"/>
        <v>170</v>
      </c>
      <c r="L188" s="200">
        <f>L189+L190</f>
        <v>0</v>
      </c>
    </row>
    <row r="189" spans="1:12" ht="30" x14ac:dyDescent="0.25">
      <c r="A189" s="215" t="s">
        <v>160</v>
      </c>
      <c r="B189" s="186">
        <v>9000090050</v>
      </c>
      <c r="C189" s="186">
        <v>200</v>
      </c>
      <c r="D189" s="198">
        <f t="shared" si="39"/>
        <v>550</v>
      </c>
      <c r="E189" s="200">
        <v>550</v>
      </c>
      <c r="F189" s="200"/>
      <c r="G189" s="198">
        <f t="shared" si="41"/>
        <v>150</v>
      </c>
      <c r="H189" s="200">
        <v>150</v>
      </c>
      <c r="I189" s="200"/>
      <c r="J189" s="198">
        <f t="shared" si="42"/>
        <v>150</v>
      </c>
      <c r="K189" s="200">
        <v>150</v>
      </c>
      <c r="L189" s="200"/>
    </row>
    <row r="190" spans="1:12" x14ac:dyDescent="0.25">
      <c r="A190" s="216" t="s">
        <v>21</v>
      </c>
      <c r="B190" s="186">
        <v>9000090050</v>
      </c>
      <c r="C190" s="186">
        <v>800</v>
      </c>
      <c r="D190" s="198">
        <f t="shared" si="39"/>
        <v>20</v>
      </c>
      <c r="E190" s="200">
        <v>20</v>
      </c>
      <c r="F190" s="200"/>
      <c r="G190" s="198">
        <f t="shared" si="41"/>
        <v>20</v>
      </c>
      <c r="H190" s="200">
        <v>20</v>
      </c>
      <c r="I190" s="200"/>
      <c r="J190" s="198">
        <f t="shared" si="42"/>
        <v>20</v>
      </c>
      <c r="K190" s="200">
        <v>20</v>
      </c>
      <c r="L190" s="200"/>
    </row>
    <row r="191" spans="1:12" x14ac:dyDescent="0.25">
      <c r="A191" s="216" t="s">
        <v>326</v>
      </c>
      <c r="B191" s="186">
        <v>9000090060</v>
      </c>
      <c r="C191" s="186"/>
      <c r="D191" s="198">
        <f t="shared" si="39"/>
        <v>10</v>
      </c>
      <c r="E191" s="200">
        <f>E192</f>
        <v>10</v>
      </c>
      <c r="F191" s="200">
        <f t="shared" ref="F191:L191" si="72">F192</f>
        <v>0</v>
      </c>
      <c r="G191" s="198">
        <f t="shared" si="41"/>
        <v>10</v>
      </c>
      <c r="H191" s="200">
        <f t="shared" si="72"/>
        <v>10</v>
      </c>
      <c r="I191" s="200">
        <f t="shared" si="72"/>
        <v>0</v>
      </c>
      <c r="J191" s="198">
        <f t="shared" si="42"/>
        <v>10</v>
      </c>
      <c r="K191" s="200">
        <f t="shared" si="72"/>
        <v>10</v>
      </c>
      <c r="L191" s="200">
        <f t="shared" si="72"/>
        <v>0</v>
      </c>
    </row>
    <row r="192" spans="1:12" ht="30" x14ac:dyDescent="0.25">
      <c r="A192" s="215" t="s">
        <v>160</v>
      </c>
      <c r="B192" s="186">
        <v>9000090060</v>
      </c>
      <c r="C192" s="186">
        <v>200</v>
      </c>
      <c r="D192" s="198">
        <f t="shared" si="39"/>
        <v>10</v>
      </c>
      <c r="E192" s="200">
        <v>10</v>
      </c>
      <c r="F192" s="200"/>
      <c r="G192" s="198">
        <f t="shared" si="41"/>
        <v>10</v>
      </c>
      <c r="H192" s="200">
        <v>10</v>
      </c>
      <c r="I192" s="200"/>
      <c r="J192" s="198">
        <f t="shared" si="42"/>
        <v>10</v>
      </c>
      <c r="K192" s="200">
        <v>10</v>
      </c>
      <c r="L192" s="200"/>
    </row>
    <row r="193" spans="1:12" ht="30" x14ac:dyDescent="0.25">
      <c r="A193" s="216" t="s">
        <v>332</v>
      </c>
      <c r="B193" s="186">
        <v>9000090070</v>
      </c>
      <c r="C193" s="186"/>
      <c r="D193" s="198">
        <f t="shared" si="39"/>
        <v>13450</v>
      </c>
      <c r="E193" s="200">
        <f>E194+E195+E196</f>
        <v>13450</v>
      </c>
      <c r="F193" s="200">
        <f t="shared" ref="F193:K193" si="73">F194+F195+F196</f>
        <v>0</v>
      </c>
      <c r="G193" s="198">
        <f t="shared" si="41"/>
        <v>12450</v>
      </c>
      <c r="H193" s="200">
        <f t="shared" si="73"/>
        <v>12450</v>
      </c>
      <c r="I193" s="200">
        <f>I194+I195+I196</f>
        <v>0</v>
      </c>
      <c r="J193" s="198">
        <f t="shared" si="42"/>
        <v>12450</v>
      </c>
      <c r="K193" s="200">
        <f t="shared" si="73"/>
        <v>12450</v>
      </c>
      <c r="L193" s="200">
        <f>L194+L195+L196</f>
        <v>0</v>
      </c>
    </row>
    <row r="194" spans="1:12" ht="60" x14ac:dyDescent="0.25">
      <c r="A194" s="216" t="s">
        <v>17</v>
      </c>
      <c r="B194" s="186">
        <v>9000090070</v>
      </c>
      <c r="C194" s="186">
        <v>100</v>
      </c>
      <c r="D194" s="198">
        <f t="shared" si="39"/>
        <v>8600</v>
      </c>
      <c r="E194" s="200">
        <v>8600</v>
      </c>
      <c r="F194" s="200"/>
      <c r="G194" s="198">
        <f t="shared" si="41"/>
        <v>7600</v>
      </c>
      <c r="H194" s="200">
        <v>7600</v>
      </c>
      <c r="I194" s="200"/>
      <c r="J194" s="198">
        <f t="shared" si="42"/>
        <v>7600</v>
      </c>
      <c r="K194" s="200">
        <v>7600</v>
      </c>
      <c r="L194" s="200"/>
    </row>
    <row r="195" spans="1:12" ht="30" x14ac:dyDescent="0.25">
      <c r="A195" s="215" t="s">
        <v>160</v>
      </c>
      <c r="B195" s="186">
        <v>9000090070</v>
      </c>
      <c r="C195" s="186">
        <v>200</v>
      </c>
      <c r="D195" s="198">
        <f t="shared" si="39"/>
        <v>4800</v>
      </c>
      <c r="E195" s="200">
        <v>4800</v>
      </c>
      <c r="F195" s="200"/>
      <c r="G195" s="198">
        <f t="shared" si="41"/>
        <v>4800</v>
      </c>
      <c r="H195" s="200">
        <v>4800</v>
      </c>
      <c r="I195" s="200"/>
      <c r="J195" s="198">
        <f t="shared" si="42"/>
        <v>4800</v>
      </c>
      <c r="K195" s="200">
        <v>4800</v>
      </c>
      <c r="L195" s="200"/>
    </row>
    <row r="196" spans="1:12" x14ac:dyDescent="0.25">
      <c r="A196" s="216" t="s">
        <v>21</v>
      </c>
      <c r="B196" s="186">
        <v>9000090070</v>
      </c>
      <c r="C196" s="186">
        <v>800</v>
      </c>
      <c r="D196" s="198">
        <f t="shared" si="39"/>
        <v>50</v>
      </c>
      <c r="E196" s="200">
        <v>50</v>
      </c>
      <c r="F196" s="200"/>
      <c r="G196" s="198">
        <f t="shared" si="41"/>
        <v>50</v>
      </c>
      <c r="H196" s="200">
        <v>50</v>
      </c>
      <c r="I196" s="200"/>
      <c r="J196" s="198">
        <f t="shared" si="42"/>
        <v>50</v>
      </c>
      <c r="K196" s="200">
        <v>50</v>
      </c>
      <c r="L196" s="200"/>
    </row>
    <row r="197" spans="1:12" ht="45" hidden="1" x14ac:dyDescent="0.25">
      <c r="A197" s="190" t="s">
        <v>463</v>
      </c>
      <c r="B197" s="186">
        <v>9000090080</v>
      </c>
      <c r="C197" s="186"/>
      <c r="D197" s="198">
        <f>E197+F197</f>
        <v>0</v>
      </c>
      <c r="E197" s="200">
        <f>E198</f>
        <v>0</v>
      </c>
      <c r="F197" s="200">
        <f>F198+F199+F200</f>
        <v>0</v>
      </c>
      <c r="G197" s="198">
        <f>H197+I197</f>
        <v>0</v>
      </c>
      <c r="H197" s="200">
        <f>H198</f>
        <v>0</v>
      </c>
      <c r="I197" s="200">
        <f>I198+I199+I200</f>
        <v>0</v>
      </c>
      <c r="J197" s="198">
        <f>K197+L197</f>
        <v>0</v>
      </c>
      <c r="K197" s="200">
        <f>K198</f>
        <v>0</v>
      </c>
      <c r="L197" s="200">
        <f>L198+L199+L200</f>
        <v>0</v>
      </c>
    </row>
    <row r="198" spans="1:12" hidden="1" x14ac:dyDescent="0.25">
      <c r="A198" s="216" t="s">
        <v>27</v>
      </c>
      <c r="B198" s="186">
        <v>9000090080</v>
      </c>
      <c r="C198" s="186">
        <v>500</v>
      </c>
      <c r="D198" s="198">
        <f>E198+F198</f>
        <v>0</v>
      </c>
      <c r="E198" s="200">
        <v>0</v>
      </c>
      <c r="F198" s="200"/>
      <c r="G198" s="198">
        <f>H198+I198</f>
        <v>0</v>
      </c>
      <c r="H198" s="200"/>
      <c r="I198" s="200"/>
      <c r="J198" s="198">
        <f>K198+L198</f>
        <v>0</v>
      </c>
      <c r="K198" s="200"/>
      <c r="L198" s="200"/>
    </row>
    <row r="199" spans="1:12" x14ac:dyDescent="0.25">
      <c r="A199" s="218" t="s">
        <v>333</v>
      </c>
      <c r="B199" s="186">
        <v>9000090100</v>
      </c>
      <c r="C199" s="186"/>
      <c r="D199" s="198">
        <f t="shared" si="39"/>
        <v>2600</v>
      </c>
      <c r="E199" s="200">
        <f>E200+E201</f>
        <v>2600</v>
      </c>
      <c r="F199" s="200">
        <f t="shared" ref="F199:K199" si="74">F200+F201</f>
        <v>0</v>
      </c>
      <c r="G199" s="198">
        <f t="shared" si="41"/>
        <v>2600</v>
      </c>
      <c r="H199" s="200">
        <f t="shared" si="74"/>
        <v>2600</v>
      </c>
      <c r="I199" s="200">
        <f>I200+I201</f>
        <v>0</v>
      </c>
      <c r="J199" s="198">
        <f t="shared" si="42"/>
        <v>2600</v>
      </c>
      <c r="K199" s="200">
        <f t="shared" si="74"/>
        <v>2600</v>
      </c>
      <c r="L199" s="200">
        <f>L200+L201</f>
        <v>0</v>
      </c>
    </row>
    <row r="200" spans="1:12" ht="60" x14ac:dyDescent="0.25">
      <c r="A200" s="216" t="s">
        <v>17</v>
      </c>
      <c r="B200" s="186">
        <v>9000090100</v>
      </c>
      <c r="C200" s="186">
        <v>100</v>
      </c>
      <c r="D200" s="198">
        <f t="shared" si="39"/>
        <v>2500</v>
      </c>
      <c r="E200" s="200">
        <v>2500</v>
      </c>
      <c r="F200" s="200"/>
      <c r="G200" s="198">
        <f t="shared" si="41"/>
        <v>2600</v>
      </c>
      <c r="H200" s="200">
        <v>2600</v>
      </c>
      <c r="I200" s="200"/>
      <c r="J200" s="198">
        <f t="shared" si="42"/>
        <v>2600</v>
      </c>
      <c r="K200" s="200">
        <v>2600</v>
      </c>
      <c r="L200" s="200"/>
    </row>
    <row r="201" spans="1:12" x14ac:dyDescent="0.25">
      <c r="A201" s="216" t="s">
        <v>49</v>
      </c>
      <c r="B201" s="186">
        <v>9000090100</v>
      </c>
      <c r="C201" s="186">
        <v>300</v>
      </c>
      <c r="D201" s="198">
        <f t="shared" si="39"/>
        <v>100</v>
      </c>
      <c r="E201" s="200">
        <v>100</v>
      </c>
      <c r="F201" s="200"/>
      <c r="G201" s="198">
        <f t="shared" si="41"/>
        <v>0</v>
      </c>
      <c r="H201" s="200"/>
      <c r="I201" s="200"/>
      <c r="J201" s="198">
        <f t="shared" si="42"/>
        <v>0</v>
      </c>
      <c r="K201" s="200"/>
      <c r="L201" s="200"/>
    </row>
    <row r="202" spans="1:12" hidden="1" x14ac:dyDescent="0.25">
      <c r="A202" s="216" t="s">
        <v>49</v>
      </c>
      <c r="B202" s="186">
        <v>9000090040</v>
      </c>
      <c r="C202" s="186">
        <v>300</v>
      </c>
      <c r="D202" s="234">
        <f t="shared" ref="D202" si="75">E202+F202</f>
        <v>0</v>
      </c>
      <c r="E202" s="200"/>
      <c r="F202" s="200"/>
      <c r="G202" s="234">
        <f t="shared" ref="G202" si="76">H202+I202</f>
        <v>0</v>
      </c>
      <c r="H202" s="200"/>
      <c r="I202" s="200"/>
      <c r="J202" s="234">
        <f t="shared" ref="J202" si="77">K202+L202</f>
        <v>0</v>
      </c>
      <c r="K202" s="200"/>
      <c r="L202" s="200"/>
    </row>
    <row r="203" spans="1:12" ht="45" x14ac:dyDescent="0.25">
      <c r="A203" s="216" t="s">
        <v>327</v>
      </c>
      <c r="B203" s="186">
        <v>9000090310</v>
      </c>
      <c r="C203" s="186"/>
      <c r="D203" s="198">
        <f t="shared" si="39"/>
        <v>50</v>
      </c>
      <c r="E203" s="200">
        <f>E204</f>
        <v>50</v>
      </c>
      <c r="F203" s="200">
        <f t="shared" ref="F203:L203" si="78">F204</f>
        <v>0</v>
      </c>
      <c r="G203" s="198">
        <f t="shared" si="41"/>
        <v>50</v>
      </c>
      <c r="H203" s="200">
        <f t="shared" si="78"/>
        <v>50</v>
      </c>
      <c r="I203" s="200">
        <f t="shared" si="78"/>
        <v>0</v>
      </c>
      <c r="J203" s="198">
        <f t="shared" si="42"/>
        <v>50</v>
      </c>
      <c r="K203" s="200">
        <f t="shared" si="78"/>
        <v>50</v>
      </c>
      <c r="L203" s="200">
        <f t="shared" si="78"/>
        <v>0</v>
      </c>
    </row>
    <row r="204" spans="1:12" ht="30" x14ac:dyDescent="0.25">
      <c r="A204" s="215" t="s">
        <v>160</v>
      </c>
      <c r="B204" s="186">
        <v>9000090310</v>
      </c>
      <c r="C204" s="186">
        <v>200</v>
      </c>
      <c r="D204" s="198">
        <f t="shared" ref="D204:D255" si="79">E204+F204</f>
        <v>50</v>
      </c>
      <c r="E204" s="200">
        <v>50</v>
      </c>
      <c r="F204" s="200"/>
      <c r="G204" s="198">
        <f t="shared" ref="G204:G255" si="80">H204+I204</f>
        <v>50</v>
      </c>
      <c r="H204" s="200">
        <v>50</v>
      </c>
      <c r="I204" s="200"/>
      <c r="J204" s="198">
        <f t="shared" ref="J204:J255" si="81">K204+L204</f>
        <v>50</v>
      </c>
      <c r="K204" s="200">
        <v>50</v>
      </c>
      <c r="L204" s="200"/>
    </row>
    <row r="205" spans="1:12" x14ac:dyDescent="0.25">
      <c r="A205" s="216" t="s">
        <v>464</v>
      </c>
      <c r="B205" s="186">
        <v>9000090410</v>
      </c>
      <c r="C205" s="186"/>
      <c r="D205" s="198">
        <f t="shared" si="79"/>
        <v>4850</v>
      </c>
      <c r="E205" s="200">
        <f>E206</f>
        <v>4850</v>
      </c>
      <c r="F205" s="200">
        <f t="shared" ref="F205:L205" si="82">F207</f>
        <v>0</v>
      </c>
      <c r="G205" s="198">
        <f t="shared" si="80"/>
        <v>4800</v>
      </c>
      <c r="H205" s="200">
        <f>H206</f>
        <v>4800</v>
      </c>
      <c r="I205" s="200">
        <f t="shared" si="82"/>
        <v>0</v>
      </c>
      <c r="J205" s="198">
        <f t="shared" si="81"/>
        <v>4800</v>
      </c>
      <c r="K205" s="200">
        <f>K206</f>
        <v>4800</v>
      </c>
      <c r="L205" s="200">
        <f t="shared" si="82"/>
        <v>0</v>
      </c>
    </row>
    <row r="206" spans="1:12" ht="30" x14ac:dyDescent="0.25">
      <c r="A206" s="215" t="s">
        <v>160</v>
      </c>
      <c r="B206" s="186">
        <v>9000090410</v>
      </c>
      <c r="C206" s="186">
        <v>200</v>
      </c>
      <c r="D206" s="198">
        <f>E206+F206</f>
        <v>4850</v>
      </c>
      <c r="E206" s="200">
        <v>4850</v>
      </c>
      <c r="F206" s="200"/>
      <c r="G206" s="198">
        <f t="shared" si="80"/>
        <v>4800</v>
      </c>
      <c r="H206" s="200">
        <v>4800</v>
      </c>
      <c r="I206" s="200"/>
      <c r="J206" s="198">
        <f>K206+L206</f>
        <v>4800</v>
      </c>
      <c r="K206" s="200">
        <v>4800</v>
      </c>
      <c r="L206" s="200"/>
    </row>
    <row r="207" spans="1:12" hidden="1" x14ac:dyDescent="0.25">
      <c r="A207" s="216" t="s">
        <v>21</v>
      </c>
      <c r="B207" s="186">
        <v>9000090410</v>
      </c>
      <c r="C207" s="186">
        <v>800</v>
      </c>
      <c r="D207" s="198">
        <f t="shared" si="79"/>
        <v>0</v>
      </c>
      <c r="E207" s="200"/>
      <c r="F207" s="200"/>
      <c r="G207" s="198">
        <f t="shared" si="80"/>
        <v>0</v>
      </c>
      <c r="H207" s="200"/>
      <c r="I207" s="200"/>
      <c r="J207" s="198">
        <f t="shared" si="81"/>
        <v>0</v>
      </c>
      <c r="K207" s="200"/>
      <c r="L207" s="200"/>
    </row>
    <row r="208" spans="1:12" ht="30" x14ac:dyDescent="0.25">
      <c r="A208" s="305" t="s">
        <v>344</v>
      </c>
      <c r="B208" s="33">
        <v>9000090420</v>
      </c>
      <c r="C208" s="33"/>
      <c r="D208" s="301">
        <f t="shared" si="79"/>
        <v>2906.4</v>
      </c>
      <c r="E208" s="108">
        <f>E209+E215</f>
        <v>2906.4</v>
      </c>
      <c r="F208" s="108">
        <f t="shared" ref="F208:L208" si="83">F209</f>
        <v>0</v>
      </c>
      <c r="G208" s="301">
        <f t="shared" si="80"/>
        <v>25124</v>
      </c>
      <c r="H208" s="108">
        <f t="shared" si="83"/>
        <v>25124</v>
      </c>
      <c r="I208" s="108">
        <f t="shared" si="83"/>
        <v>0</v>
      </c>
      <c r="J208" s="301">
        <f t="shared" si="81"/>
        <v>25709</v>
      </c>
      <c r="K208" s="108">
        <f t="shared" si="83"/>
        <v>25709</v>
      </c>
      <c r="L208" s="108">
        <f t="shared" si="83"/>
        <v>0</v>
      </c>
    </row>
    <row r="209" spans="1:12" ht="30" x14ac:dyDescent="0.25">
      <c r="A209" s="256" t="s">
        <v>160</v>
      </c>
      <c r="B209" s="33">
        <v>9000090420</v>
      </c>
      <c r="C209" s="33">
        <v>200</v>
      </c>
      <c r="D209" s="301">
        <f t="shared" si="79"/>
        <v>2906.4</v>
      </c>
      <c r="E209" s="108">
        <v>2906.4</v>
      </c>
      <c r="F209" s="108"/>
      <c r="G209" s="301">
        <f t="shared" si="80"/>
        <v>25124</v>
      </c>
      <c r="H209" s="108">
        <v>25124</v>
      </c>
      <c r="I209" s="108"/>
      <c r="J209" s="301">
        <f t="shared" si="81"/>
        <v>25709</v>
      </c>
      <c r="K209" s="108">
        <v>25709</v>
      </c>
      <c r="L209" s="108">
        <v>0</v>
      </c>
    </row>
    <row r="210" spans="1:12" ht="75" hidden="1" x14ac:dyDescent="0.25">
      <c r="A210" s="216" t="s">
        <v>345</v>
      </c>
      <c r="B210" s="186">
        <v>9000090430</v>
      </c>
      <c r="C210" s="186"/>
      <c r="D210" s="198">
        <f t="shared" si="79"/>
        <v>0</v>
      </c>
      <c r="E210" s="200">
        <f t="shared" ref="E210:L210" si="84">E211</f>
        <v>0</v>
      </c>
      <c r="F210" s="200">
        <f t="shared" si="84"/>
        <v>0</v>
      </c>
      <c r="G210" s="198">
        <f t="shared" si="80"/>
        <v>0</v>
      </c>
      <c r="H210" s="200">
        <f t="shared" si="84"/>
        <v>0</v>
      </c>
      <c r="I210" s="200">
        <f t="shared" si="84"/>
        <v>0</v>
      </c>
      <c r="J210" s="198">
        <f t="shared" si="81"/>
        <v>0</v>
      </c>
      <c r="K210" s="200">
        <f t="shared" si="84"/>
        <v>0</v>
      </c>
      <c r="L210" s="200">
        <f t="shared" si="84"/>
        <v>0</v>
      </c>
    </row>
    <row r="211" spans="1:12" ht="30" hidden="1" x14ac:dyDescent="0.25">
      <c r="A211" s="215" t="s">
        <v>160</v>
      </c>
      <c r="B211" s="186">
        <v>9000090430</v>
      </c>
      <c r="C211" s="186">
        <v>200</v>
      </c>
      <c r="D211" s="198">
        <f t="shared" si="79"/>
        <v>0</v>
      </c>
      <c r="E211" s="200"/>
      <c r="F211" s="200"/>
      <c r="G211" s="198">
        <f t="shared" si="80"/>
        <v>0</v>
      </c>
      <c r="H211" s="200"/>
      <c r="I211" s="200"/>
      <c r="J211" s="198">
        <f t="shared" si="81"/>
        <v>0</v>
      </c>
      <c r="K211" s="200"/>
      <c r="L211" s="200"/>
    </row>
    <row r="212" spans="1:12" hidden="1" x14ac:dyDescent="0.25">
      <c r="A212" s="214" t="s">
        <v>394</v>
      </c>
      <c r="B212" s="186">
        <v>9000090440</v>
      </c>
      <c r="C212" s="186"/>
      <c r="D212" s="198">
        <f t="shared" si="79"/>
        <v>0</v>
      </c>
      <c r="E212" s="200">
        <f t="shared" ref="E212:K212" si="85">E213+E214</f>
        <v>0</v>
      </c>
      <c r="F212" s="200">
        <f t="shared" si="85"/>
        <v>0</v>
      </c>
      <c r="G212" s="198">
        <f t="shared" si="80"/>
        <v>0</v>
      </c>
      <c r="H212" s="200">
        <f t="shared" si="85"/>
        <v>0</v>
      </c>
      <c r="I212" s="200">
        <f>I213+I214</f>
        <v>0</v>
      </c>
      <c r="J212" s="198">
        <f t="shared" si="81"/>
        <v>0</v>
      </c>
      <c r="K212" s="200">
        <f t="shared" si="85"/>
        <v>0</v>
      </c>
      <c r="L212" s="200">
        <f>L213+L214</f>
        <v>0</v>
      </c>
    </row>
    <row r="213" spans="1:12" ht="30" hidden="1" x14ac:dyDescent="0.25">
      <c r="A213" s="215" t="s">
        <v>160</v>
      </c>
      <c r="B213" s="186">
        <v>9000090440</v>
      </c>
      <c r="C213" s="186">
        <v>200</v>
      </c>
      <c r="D213" s="198">
        <f t="shared" si="79"/>
        <v>0</v>
      </c>
      <c r="E213" s="200"/>
      <c r="F213" s="200"/>
      <c r="G213" s="198">
        <f t="shared" si="80"/>
        <v>0</v>
      </c>
      <c r="H213" s="200"/>
      <c r="I213" s="200"/>
      <c r="J213" s="198">
        <f t="shared" si="81"/>
        <v>0</v>
      </c>
      <c r="K213" s="200"/>
      <c r="L213" s="200"/>
    </row>
    <row r="214" spans="1:12" hidden="1" x14ac:dyDescent="0.25">
      <c r="A214" s="216" t="s">
        <v>21</v>
      </c>
      <c r="B214" s="186">
        <v>9000090440</v>
      </c>
      <c r="C214" s="186">
        <v>800</v>
      </c>
      <c r="D214" s="198">
        <f t="shared" si="79"/>
        <v>0</v>
      </c>
      <c r="E214" s="200"/>
      <c r="F214" s="200"/>
      <c r="G214" s="198">
        <f t="shared" si="80"/>
        <v>0</v>
      </c>
      <c r="H214" s="200"/>
      <c r="I214" s="200"/>
      <c r="J214" s="198">
        <f t="shared" si="81"/>
        <v>0</v>
      </c>
      <c r="K214" s="200"/>
      <c r="L214" s="200"/>
    </row>
    <row r="215" spans="1:12" ht="34.5" hidden="1" customHeight="1" x14ac:dyDescent="0.25">
      <c r="A215" s="216" t="s">
        <v>531</v>
      </c>
      <c r="B215" s="186">
        <v>9000090420</v>
      </c>
      <c r="C215" s="186">
        <v>400</v>
      </c>
      <c r="D215" s="230">
        <f>E215+F215</f>
        <v>0</v>
      </c>
      <c r="E215" s="200"/>
      <c r="F215" s="200"/>
      <c r="G215" s="230"/>
      <c r="H215" s="200"/>
      <c r="I215" s="200"/>
      <c r="J215" s="230"/>
      <c r="K215" s="200"/>
      <c r="L215" s="200"/>
    </row>
    <row r="216" spans="1:12" x14ac:dyDescent="0.25">
      <c r="A216" s="216" t="s">
        <v>89</v>
      </c>
      <c r="B216" s="186">
        <v>9000090510</v>
      </c>
      <c r="C216" s="186"/>
      <c r="D216" s="198">
        <f t="shared" si="79"/>
        <v>800</v>
      </c>
      <c r="E216" s="200">
        <f>E217</f>
        <v>800</v>
      </c>
      <c r="F216" s="200">
        <f t="shared" ref="F216:L216" si="86">F217</f>
        <v>0</v>
      </c>
      <c r="G216" s="198">
        <f t="shared" si="80"/>
        <v>500</v>
      </c>
      <c r="H216" s="200">
        <f t="shared" si="86"/>
        <v>500</v>
      </c>
      <c r="I216" s="200">
        <f t="shared" si="86"/>
        <v>0</v>
      </c>
      <c r="J216" s="198">
        <f t="shared" si="81"/>
        <v>500</v>
      </c>
      <c r="K216" s="200">
        <f t="shared" si="86"/>
        <v>500</v>
      </c>
      <c r="L216" s="200">
        <f t="shared" si="86"/>
        <v>0</v>
      </c>
    </row>
    <row r="217" spans="1:12" ht="30" x14ac:dyDescent="0.25">
      <c r="A217" s="215" t="s">
        <v>160</v>
      </c>
      <c r="B217" s="186">
        <v>9000090510</v>
      </c>
      <c r="C217" s="186">
        <v>200</v>
      </c>
      <c r="D217" s="198">
        <f t="shared" si="79"/>
        <v>800</v>
      </c>
      <c r="E217" s="200">
        <v>800</v>
      </c>
      <c r="F217" s="200"/>
      <c r="G217" s="198">
        <f t="shared" si="80"/>
        <v>500</v>
      </c>
      <c r="H217" s="200">
        <v>500</v>
      </c>
      <c r="I217" s="200"/>
      <c r="J217" s="198">
        <f t="shared" si="81"/>
        <v>500</v>
      </c>
      <c r="K217" s="200">
        <v>500</v>
      </c>
      <c r="L217" s="200"/>
    </row>
    <row r="218" spans="1:12" x14ac:dyDescent="0.25">
      <c r="A218" s="216" t="s">
        <v>155</v>
      </c>
      <c r="B218" s="186">
        <v>9000090520</v>
      </c>
      <c r="C218" s="186"/>
      <c r="D218" s="198">
        <f t="shared" si="79"/>
        <v>800</v>
      </c>
      <c r="E218" s="200">
        <f>E219</f>
        <v>800</v>
      </c>
      <c r="F218" s="200">
        <f>F219+F224</f>
        <v>0</v>
      </c>
      <c r="G218" s="198">
        <f t="shared" si="80"/>
        <v>0</v>
      </c>
      <c r="H218" s="200"/>
      <c r="I218" s="200">
        <f>I219+I224</f>
        <v>0</v>
      </c>
      <c r="J218" s="198">
        <f t="shared" si="81"/>
        <v>0</v>
      </c>
      <c r="K218" s="200"/>
      <c r="L218" s="200">
        <f>L219+L224</f>
        <v>0</v>
      </c>
    </row>
    <row r="219" spans="1:12" ht="30" x14ac:dyDescent="0.25">
      <c r="A219" s="215" t="s">
        <v>160</v>
      </c>
      <c r="B219" s="186">
        <v>9000090520</v>
      </c>
      <c r="C219" s="186">
        <v>200</v>
      </c>
      <c r="D219" s="198">
        <f t="shared" si="79"/>
        <v>800</v>
      </c>
      <c r="E219" s="200">
        <v>800</v>
      </c>
      <c r="F219" s="200"/>
      <c r="G219" s="198">
        <f t="shared" si="80"/>
        <v>0</v>
      </c>
      <c r="H219" s="200"/>
      <c r="I219" s="202"/>
      <c r="J219" s="198">
        <f t="shared" si="81"/>
        <v>0</v>
      </c>
      <c r="K219" s="200"/>
      <c r="L219" s="202"/>
    </row>
    <row r="220" spans="1:12" x14ac:dyDescent="0.25">
      <c r="A220" s="216" t="s">
        <v>328</v>
      </c>
      <c r="B220" s="186">
        <v>9000090530</v>
      </c>
      <c r="C220" s="186"/>
      <c r="D220" s="198">
        <f t="shared" si="79"/>
        <v>8412.6916199999996</v>
      </c>
      <c r="E220" s="200">
        <f>E221</f>
        <v>8412.6916199999996</v>
      </c>
      <c r="F220" s="200">
        <f t="shared" ref="F220:L220" si="87">F221</f>
        <v>0</v>
      </c>
      <c r="G220" s="198">
        <f t="shared" si="80"/>
        <v>8280.1954800000003</v>
      </c>
      <c r="H220" s="200">
        <f>H221</f>
        <v>8280.1954800000003</v>
      </c>
      <c r="I220" s="200">
        <f t="shared" si="87"/>
        <v>0</v>
      </c>
      <c r="J220" s="198">
        <f t="shared" si="81"/>
        <v>13393.57922</v>
      </c>
      <c r="K220" s="200">
        <f>K221</f>
        <v>13393.57922</v>
      </c>
      <c r="L220" s="200">
        <f t="shared" si="87"/>
        <v>0</v>
      </c>
    </row>
    <row r="221" spans="1:12" ht="30" x14ac:dyDescent="0.25">
      <c r="A221" s="215" t="s">
        <v>160</v>
      </c>
      <c r="B221" s="186">
        <v>9000090530</v>
      </c>
      <c r="C221" s="186">
        <v>200</v>
      </c>
      <c r="D221" s="198">
        <f t="shared" si="79"/>
        <v>8412.6916199999996</v>
      </c>
      <c r="E221" s="108">
        <v>8412.6916199999996</v>
      </c>
      <c r="F221" s="200"/>
      <c r="G221" s="198">
        <f t="shared" si="80"/>
        <v>8280.1954800000003</v>
      </c>
      <c r="H221" s="200">
        <v>8280.1954800000003</v>
      </c>
      <c r="I221" s="200"/>
      <c r="J221" s="198">
        <f t="shared" si="81"/>
        <v>13393.57922</v>
      </c>
      <c r="K221" s="200">
        <v>13393.57922</v>
      </c>
      <c r="L221" s="200"/>
    </row>
    <row r="222" spans="1:12" ht="30" x14ac:dyDescent="0.25">
      <c r="A222" s="215" t="s">
        <v>536</v>
      </c>
      <c r="B222" s="186">
        <v>9000090540</v>
      </c>
      <c r="C222" s="186"/>
      <c r="D222" s="232">
        <f>D223</f>
        <v>5000</v>
      </c>
      <c r="E222" s="200">
        <f>E223+E224</f>
        <v>5300</v>
      </c>
      <c r="F222" s="200"/>
      <c r="G222" s="234">
        <f t="shared" si="80"/>
        <v>5470</v>
      </c>
      <c r="H222" s="200">
        <f>H223+H224</f>
        <v>5470</v>
      </c>
      <c r="I222" s="200"/>
      <c r="J222" s="234">
        <f t="shared" si="81"/>
        <v>5470</v>
      </c>
      <c r="K222" s="200">
        <f>K223+K224</f>
        <v>5470</v>
      </c>
      <c r="L222" s="200"/>
    </row>
    <row r="223" spans="1:12" ht="30" x14ac:dyDescent="0.25">
      <c r="A223" s="215" t="s">
        <v>160</v>
      </c>
      <c r="B223" s="186">
        <v>9000090540</v>
      </c>
      <c r="C223" s="186">
        <v>200</v>
      </c>
      <c r="D223" s="232">
        <f>E223</f>
        <v>5000</v>
      </c>
      <c r="E223" s="200">
        <v>5000</v>
      </c>
      <c r="F223" s="200"/>
      <c r="G223" s="234">
        <f t="shared" si="80"/>
        <v>5000</v>
      </c>
      <c r="H223" s="200">
        <v>5000</v>
      </c>
      <c r="I223" s="200"/>
      <c r="J223" s="234">
        <f t="shared" si="81"/>
        <v>5000</v>
      </c>
      <c r="K223" s="200">
        <v>5000</v>
      </c>
      <c r="L223" s="200"/>
    </row>
    <row r="224" spans="1:12" x14ac:dyDescent="0.25">
      <c r="A224" s="216" t="s">
        <v>21</v>
      </c>
      <c r="B224" s="186">
        <v>9000090520</v>
      </c>
      <c r="C224" s="186">
        <v>800</v>
      </c>
      <c r="D224" s="198">
        <f>E224+F224</f>
        <v>300</v>
      </c>
      <c r="E224" s="200">
        <v>300</v>
      </c>
      <c r="F224" s="200"/>
      <c r="G224" s="198">
        <f>H224+I224</f>
        <v>470</v>
      </c>
      <c r="H224" s="200">
        <v>470</v>
      </c>
      <c r="I224" s="202"/>
      <c r="J224" s="198">
        <f>K224+L224</f>
        <v>470</v>
      </c>
      <c r="K224" s="200">
        <v>470</v>
      </c>
      <c r="L224" s="202"/>
    </row>
    <row r="225" spans="1:12" ht="45" x14ac:dyDescent="0.25">
      <c r="A225" s="256" t="s">
        <v>538</v>
      </c>
      <c r="B225" s="33">
        <v>9000090730</v>
      </c>
      <c r="C225" s="33"/>
      <c r="D225" s="177">
        <f t="shared" ref="D225:D226" si="88">E225</f>
        <v>8000</v>
      </c>
      <c r="E225" s="108">
        <f>E226</f>
        <v>8000</v>
      </c>
      <c r="F225" s="108"/>
      <c r="G225" s="177">
        <f t="shared" si="80"/>
        <v>8000</v>
      </c>
      <c r="H225" s="108">
        <f>H226</f>
        <v>8000</v>
      </c>
      <c r="I225" s="108"/>
      <c r="J225" s="177">
        <f t="shared" si="81"/>
        <v>8000</v>
      </c>
      <c r="K225" s="108">
        <f>K226</f>
        <v>8000</v>
      </c>
      <c r="L225" s="108"/>
    </row>
    <row r="226" spans="1:12" ht="30" x14ac:dyDescent="0.25">
      <c r="A226" s="256" t="s">
        <v>46</v>
      </c>
      <c r="B226" s="33">
        <v>9000090730</v>
      </c>
      <c r="C226" s="33">
        <v>600</v>
      </c>
      <c r="D226" s="177">
        <f t="shared" si="88"/>
        <v>8000</v>
      </c>
      <c r="E226" s="108">
        <v>8000</v>
      </c>
      <c r="F226" s="108"/>
      <c r="G226" s="177">
        <f t="shared" si="80"/>
        <v>8000</v>
      </c>
      <c r="H226" s="108">
        <v>8000</v>
      </c>
      <c r="I226" s="108"/>
      <c r="J226" s="177">
        <f t="shared" si="81"/>
        <v>8000</v>
      </c>
      <c r="K226" s="108">
        <v>8000</v>
      </c>
      <c r="L226" s="108"/>
    </row>
    <row r="227" spans="1:12" x14ac:dyDescent="0.25">
      <c r="A227" s="216" t="s">
        <v>323</v>
      </c>
      <c r="B227" s="186">
        <v>9000090750</v>
      </c>
      <c r="C227" s="186"/>
      <c r="D227" s="198">
        <f t="shared" si="79"/>
        <v>8870</v>
      </c>
      <c r="E227" s="200">
        <f>E228+E229+E230</f>
        <v>8870</v>
      </c>
      <c r="F227" s="200">
        <f>F228+F229+F230</f>
        <v>0</v>
      </c>
      <c r="G227" s="198">
        <f t="shared" si="80"/>
        <v>7870</v>
      </c>
      <c r="H227" s="200">
        <f>H228+H229+H230</f>
        <v>7870</v>
      </c>
      <c r="I227" s="200">
        <f>I228+I229+I230</f>
        <v>0</v>
      </c>
      <c r="J227" s="198">
        <f t="shared" si="81"/>
        <v>7870</v>
      </c>
      <c r="K227" s="200">
        <f>K228+K229+K230</f>
        <v>7870</v>
      </c>
      <c r="L227" s="200">
        <f>L228+L229+L230</f>
        <v>0</v>
      </c>
    </row>
    <row r="228" spans="1:12" ht="60" x14ac:dyDescent="0.25">
      <c r="A228" s="216" t="s">
        <v>17</v>
      </c>
      <c r="B228" s="186">
        <v>9000090750</v>
      </c>
      <c r="C228" s="186">
        <v>100</v>
      </c>
      <c r="D228" s="198">
        <f t="shared" si="79"/>
        <v>8500</v>
      </c>
      <c r="E228" s="200">
        <v>8500</v>
      </c>
      <c r="F228" s="200"/>
      <c r="G228" s="198">
        <f t="shared" si="80"/>
        <v>7500</v>
      </c>
      <c r="H228" s="200">
        <v>7500</v>
      </c>
      <c r="I228" s="200"/>
      <c r="J228" s="198">
        <f t="shared" si="81"/>
        <v>7500</v>
      </c>
      <c r="K228" s="200">
        <v>7500</v>
      </c>
      <c r="L228" s="200"/>
    </row>
    <row r="229" spans="1:12" ht="30" x14ac:dyDescent="0.25">
      <c r="A229" s="215" t="s">
        <v>160</v>
      </c>
      <c r="B229" s="186">
        <v>9000090750</v>
      </c>
      <c r="C229" s="186">
        <v>200</v>
      </c>
      <c r="D229" s="198">
        <f t="shared" si="79"/>
        <v>350</v>
      </c>
      <c r="E229" s="200">
        <v>350</v>
      </c>
      <c r="F229" s="200"/>
      <c r="G229" s="198">
        <f t="shared" si="80"/>
        <v>350</v>
      </c>
      <c r="H229" s="200">
        <v>350</v>
      </c>
      <c r="I229" s="200"/>
      <c r="J229" s="198">
        <f t="shared" si="81"/>
        <v>350</v>
      </c>
      <c r="K229" s="200">
        <v>350</v>
      </c>
      <c r="L229" s="200"/>
    </row>
    <row r="230" spans="1:12" x14ac:dyDescent="0.25">
      <c r="A230" s="216" t="s">
        <v>21</v>
      </c>
      <c r="B230" s="186">
        <v>9000090750</v>
      </c>
      <c r="C230" s="186">
        <v>800</v>
      </c>
      <c r="D230" s="198">
        <f t="shared" si="79"/>
        <v>20</v>
      </c>
      <c r="E230" s="200">
        <v>20</v>
      </c>
      <c r="F230" s="200"/>
      <c r="G230" s="198">
        <f t="shared" si="80"/>
        <v>20</v>
      </c>
      <c r="H230" s="200">
        <v>20</v>
      </c>
      <c r="I230" s="200"/>
      <c r="J230" s="198">
        <f t="shared" si="81"/>
        <v>20</v>
      </c>
      <c r="K230" s="200">
        <v>20</v>
      </c>
      <c r="L230" s="200"/>
    </row>
    <row r="231" spans="1:12" x14ac:dyDescent="0.25">
      <c r="A231" s="216" t="s">
        <v>331</v>
      </c>
      <c r="B231" s="186">
        <v>9000090760</v>
      </c>
      <c r="C231" s="186"/>
      <c r="D231" s="198">
        <f t="shared" si="79"/>
        <v>2600</v>
      </c>
      <c r="E231" s="200">
        <f>E232</f>
        <v>2600</v>
      </c>
      <c r="F231" s="200">
        <f t="shared" ref="F231:L231" si="89">F232</f>
        <v>0</v>
      </c>
      <c r="G231" s="198">
        <f t="shared" si="80"/>
        <v>2100</v>
      </c>
      <c r="H231" s="200">
        <f t="shared" si="89"/>
        <v>2100</v>
      </c>
      <c r="I231" s="200">
        <f t="shared" si="89"/>
        <v>0</v>
      </c>
      <c r="J231" s="198">
        <f t="shared" si="81"/>
        <v>2100</v>
      </c>
      <c r="K231" s="200">
        <f t="shared" si="89"/>
        <v>2100</v>
      </c>
      <c r="L231" s="200">
        <f t="shared" si="89"/>
        <v>0</v>
      </c>
    </row>
    <row r="232" spans="1:12" ht="60" x14ac:dyDescent="0.25">
      <c r="A232" s="216" t="s">
        <v>17</v>
      </c>
      <c r="B232" s="186">
        <v>9000090760</v>
      </c>
      <c r="C232" s="186">
        <v>100</v>
      </c>
      <c r="D232" s="198">
        <f t="shared" si="79"/>
        <v>2600</v>
      </c>
      <c r="E232" s="200">
        <v>2600</v>
      </c>
      <c r="F232" s="200"/>
      <c r="G232" s="198">
        <f t="shared" si="80"/>
        <v>2100</v>
      </c>
      <c r="H232" s="200">
        <v>2100</v>
      </c>
      <c r="I232" s="200"/>
      <c r="J232" s="198">
        <f t="shared" si="81"/>
        <v>2100</v>
      </c>
      <c r="K232" s="200">
        <v>2100</v>
      </c>
      <c r="L232" s="200"/>
    </row>
    <row r="233" spans="1:12" ht="60" hidden="1" x14ac:dyDescent="0.25">
      <c r="A233" s="219" t="s">
        <v>408</v>
      </c>
      <c r="B233" s="220" t="s">
        <v>407</v>
      </c>
      <c r="C233" s="186"/>
      <c r="D233" s="198">
        <f t="shared" si="79"/>
        <v>0</v>
      </c>
      <c r="E233" s="224">
        <f t="shared" ref="E233:K233" si="90">E234+E235</f>
        <v>0</v>
      </c>
      <c r="F233" s="224">
        <f t="shared" si="90"/>
        <v>0</v>
      </c>
      <c r="G233" s="198">
        <f t="shared" si="80"/>
        <v>0</v>
      </c>
      <c r="H233" s="224">
        <f t="shared" si="90"/>
        <v>0</v>
      </c>
      <c r="I233" s="224">
        <f>I234+I235</f>
        <v>0</v>
      </c>
      <c r="J233" s="198">
        <f t="shared" si="81"/>
        <v>0</v>
      </c>
      <c r="K233" s="224">
        <f t="shared" si="90"/>
        <v>0</v>
      </c>
      <c r="L233" s="224">
        <f>L234+L235</f>
        <v>0</v>
      </c>
    </row>
    <row r="234" spans="1:12" hidden="1" x14ac:dyDescent="0.25">
      <c r="A234" s="216" t="s">
        <v>21</v>
      </c>
      <c r="B234" s="220" t="s">
        <v>407</v>
      </c>
      <c r="C234" s="186">
        <v>800</v>
      </c>
      <c r="D234" s="198">
        <f t="shared" si="79"/>
        <v>0</v>
      </c>
      <c r="E234" s="224"/>
      <c r="F234" s="200"/>
      <c r="G234" s="198">
        <f t="shared" si="80"/>
        <v>0</v>
      </c>
      <c r="H234" s="200"/>
      <c r="I234" s="200"/>
      <c r="J234" s="198">
        <f t="shared" si="81"/>
        <v>0</v>
      </c>
      <c r="K234" s="200"/>
      <c r="L234" s="200"/>
    </row>
    <row r="235" spans="1:12" ht="30" hidden="1" x14ac:dyDescent="0.25">
      <c r="A235" s="214" t="s">
        <v>46</v>
      </c>
      <c r="B235" s="220" t="s">
        <v>407</v>
      </c>
      <c r="C235" s="186">
        <v>600</v>
      </c>
      <c r="D235" s="198">
        <f t="shared" si="79"/>
        <v>0</v>
      </c>
      <c r="E235" s="183"/>
      <c r="F235" s="200"/>
      <c r="G235" s="198">
        <f t="shared" si="80"/>
        <v>0</v>
      </c>
      <c r="H235" s="200"/>
      <c r="I235" s="200"/>
      <c r="J235" s="198">
        <f t="shared" si="81"/>
        <v>0</v>
      </c>
      <c r="K235" s="200"/>
      <c r="L235" s="200"/>
    </row>
    <row r="236" spans="1:12" ht="30" x14ac:dyDescent="0.25">
      <c r="A236" s="216" t="s">
        <v>329</v>
      </c>
      <c r="B236" s="186">
        <v>9000090810</v>
      </c>
      <c r="C236" s="186"/>
      <c r="D236" s="198">
        <f t="shared" si="79"/>
        <v>4500</v>
      </c>
      <c r="E236" s="200">
        <f>E237</f>
        <v>4500</v>
      </c>
      <c r="F236" s="200">
        <f>F237</f>
        <v>0</v>
      </c>
      <c r="G236" s="198">
        <f t="shared" si="80"/>
        <v>4500</v>
      </c>
      <c r="H236" s="200">
        <f>H237</f>
        <v>4500</v>
      </c>
      <c r="I236" s="200">
        <f>I237</f>
        <v>0</v>
      </c>
      <c r="J236" s="198">
        <f t="shared" si="81"/>
        <v>4500</v>
      </c>
      <c r="K236" s="200">
        <f>K237</f>
        <v>4500</v>
      </c>
      <c r="L236" s="200">
        <f>L237</f>
        <v>0</v>
      </c>
    </row>
    <row r="237" spans="1:12" ht="30" x14ac:dyDescent="0.25">
      <c r="A237" s="216" t="s">
        <v>46</v>
      </c>
      <c r="B237" s="186">
        <v>9000090810</v>
      </c>
      <c r="C237" s="186">
        <v>600</v>
      </c>
      <c r="D237" s="198">
        <f t="shared" si="79"/>
        <v>4500</v>
      </c>
      <c r="E237" s="200">
        <v>4500</v>
      </c>
      <c r="F237" s="200"/>
      <c r="G237" s="198">
        <f t="shared" si="80"/>
        <v>4500</v>
      </c>
      <c r="H237" s="200">
        <v>4500</v>
      </c>
      <c r="I237" s="200"/>
      <c r="J237" s="198">
        <f t="shared" si="81"/>
        <v>4500</v>
      </c>
      <c r="K237" s="200">
        <v>4500</v>
      </c>
      <c r="L237" s="200"/>
    </row>
    <row r="238" spans="1:12" ht="30" x14ac:dyDescent="0.25">
      <c r="A238" s="216" t="s">
        <v>329</v>
      </c>
      <c r="B238" s="186">
        <v>9000090820</v>
      </c>
      <c r="C238" s="186"/>
      <c r="D238" s="198">
        <f t="shared" si="79"/>
        <v>1805</v>
      </c>
      <c r="E238" s="200">
        <f t="shared" ref="E238:L238" si="91">E239</f>
        <v>0</v>
      </c>
      <c r="F238" s="200">
        <f>F239</f>
        <v>1805</v>
      </c>
      <c r="G238" s="198">
        <f t="shared" si="80"/>
        <v>0</v>
      </c>
      <c r="H238" s="200">
        <f t="shared" si="91"/>
        <v>0</v>
      </c>
      <c r="I238" s="200">
        <f t="shared" si="91"/>
        <v>0</v>
      </c>
      <c r="J238" s="198">
        <f t="shared" si="81"/>
        <v>0</v>
      </c>
      <c r="K238" s="200">
        <f t="shared" si="91"/>
        <v>0</v>
      </c>
      <c r="L238" s="200">
        <f t="shared" si="91"/>
        <v>0</v>
      </c>
    </row>
    <row r="239" spans="1:12" ht="30" x14ac:dyDescent="0.25">
      <c r="A239" s="216" t="s">
        <v>46</v>
      </c>
      <c r="B239" s="186">
        <v>9000090820</v>
      </c>
      <c r="C239" s="186">
        <v>600</v>
      </c>
      <c r="D239" s="198">
        <f t="shared" si="79"/>
        <v>1805</v>
      </c>
      <c r="E239" s="200"/>
      <c r="F239" s="200">
        <v>1805</v>
      </c>
      <c r="G239" s="198">
        <f t="shared" si="80"/>
        <v>0</v>
      </c>
      <c r="H239" s="200"/>
      <c r="I239" s="200"/>
      <c r="J239" s="198">
        <f t="shared" si="81"/>
        <v>0</v>
      </c>
      <c r="K239" s="200"/>
      <c r="L239" s="200"/>
    </row>
    <row r="240" spans="1:12" x14ac:dyDescent="0.25">
      <c r="A240" s="216" t="s">
        <v>330</v>
      </c>
      <c r="B240" s="186">
        <v>9000090830</v>
      </c>
      <c r="C240" s="186"/>
      <c r="D240" s="198">
        <f t="shared" si="79"/>
        <v>8000</v>
      </c>
      <c r="E240" s="200">
        <f>E241</f>
        <v>8000</v>
      </c>
      <c r="F240" s="200">
        <f t="shared" ref="F240:L240" si="92">F241</f>
        <v>0</v>
      </c>
      <c r="G240" s="198">
        <f t="shared" si="80"/>
        <v>8000</v>
      </c>
      <c r="H240" s="200">
        <f t="shared" si="92"/>
        <v>8000</v>
      </c>
      <c r="I240" s="200">
        <f t="shared" si="92"/>
        <v>0</v>
      </c>
      <c r="J240" s="198">
        <f t="shared" si="81"/>
        <v>8000</v>
      </c>
      <c r="K240" s="200">
        <f t="shared" si="92"/>
        <v>8000</v>
      </c>
      <c r="L240" s="200">
        <f t="shared" si="92"/>
        <v>0</v>
      </c>
    </row>
    <row r="241" spans="1:12" ht="30" x14ac:dyDescent="0.25">
      <c r="A241" s="216" t="s">
        <v>46</v>
      </c>
      <c r="B241" s="186">
        <v>9000090830</v>
      </c>
      <c r="C241" s="186">
        <v>600</v>
      </c>
      <c r="D241" s="198">
        <f t="shared" si="79"/>
        <v>8000</v>
      </c>
      <c r="E241" s="200">
        <v>8000</v>
      </c>
      <c r="F241" s="200"/>
      <c r="G241" s="198">
        <f t="shared" si="80"/>
        <v>8000</v>
      </c>
      <c r="H241" s="200">
        <v>8000</v>
      </c>
      <c r="I241" s="200"/>
      <c r="J241" s="198">
        <f t="shared" si="81"/>
        <v>8000</v>
      </c>
      <c r="K241" s="200">
        <v>8000</v>
      </c>
      <c r="L241" s="200"/>
    </row>
    <row r="242" spans="1:12" x14ac:dyDescent="0.25">
      <c r="A242" s="216" t="s">
        <v>346</v>
      </c>
      <c r="B242" s="186">
        <v>9000090910</v>
      </c>
      <c r="C242" s="186"/>
      <c r="D242" s="198">
        <f t="shared" si="79"/>
        <v>800</v>
      </c>
      <c r="E242" s="200">
        <f>E243</f>
        <v>800</v>
      </c>
      <c r="F242" s="200">
        <f t="shared" ref="F242:L242" si="93">F243</f>
        <v>0</v>
      </c>
      <c r="G242" s="198">
        <f t="shared" si="80"/>
        <v>800</v>
      </c>
      <c r="H242" s="200">
        <f t="shared" si="93"/>
        <v>800</v>
      </c>
      <c r="I242" s="200">
        <f t="shared" si="93"/>
        <v>0</v>
      </c>
      <c r="J242" s="198">
        <f t="shared" si="81"/>
        <v>800</v>
      </c>
      <c r="K242" s="200">
        <f t="shared" si="93"/>
        <v>800</v>
      </c>
      <c r="L242" s="200">
        <f t="shared" si="93"/>
        <v>0</v>
      </c>
    </row>
    <row r="243" spans="1:12" x14ac:dyDescent="0.25">
      <c r="A243" s="216" t="s">
        <v>49</v>
      </c>
      <c r="B243" s="186">
        <v>9000090910</v>
      </c>
      <c r="C243" s="186">
        <v>300</v>
      </c>
      <c r="D243" s="198">
        <f t="shared" si="79"/>
        <v>800</v>
      </c>
      <c r="E243" s="200">
        <v>800</v>
      </c>
      <c r="F243" s="200"/>
      <c r="G243" s="198">
        <f t="shared" si="80"/>
        <v>800</v>
      </c>
      <c r="H243" s="200">
        <v>800</v>
      </c>
      <c r="I243" s="200"/>
      <c r="J243" s="198">
        <f t="shared" si="81"/>
        <v>800</v>
      </c>
      <c r="K243" s="200">
        <v>800</v>
      </c>
      <c r="L243" s="200"/>
    </row>
    <row r="244" spans="1:12" ht="30" x14ac:dyDescent="0.25">
      <c r="A244" s="216" t="s">
        <v>354</v>
      </c>
      <c r="B244" s="186">
        <v>9000090920</v>
      </c>
      <c r="C244" s="186"/>
      <c r="D244" s="198">
        <f t="shared" si="79"/>
        <v>3000</v>
      </c>
      <c r="E244" s="200">
        <f t="shared" ref="E244:L244" si="94">E245</f>
        <v>3000</v>
      </c>
      <c r="F244" s="200">
        <f t="shared" si="94"/>
        <v>0</v>
      </c>
      <c r="G244" s="198">
        <f t="shared" si="80"/>
        <v>0</v>
      </c>
      <c r="H244" s="200">
        <f t="shared" si="94"/>
        <v>0</v>
      </c>
      <c r="I244" s="200">
        <f t="shared" si="94"/>
        <v>0</v>
      </c>
      <c r="J244" s="198">
        <f t="shared" si="81"/>
        <v>0</v>
      </c>
      <c r="K244" s="200">
        <f t="shared" si="94"/>
        <v>0</v>
      </c>
      <c r="L244" s="200">
        <f t="shared" si="94"/>
        <v>0</v>
      </c>
    </row>
    <row r="245" spans="1:12" x14ac:dyDescent="0.25">
      <c r="A245" s="216" t="s">
        <v>27</v>
      </c>
      <c r="B245" s="186">
        <v>9000090920</v>
      </c>
      <c r="C245" s="186">
        <v>500</v>
      </c>
      <c r="D245" s="198">
        <f t="shared" si="79"/>
        <v>3000</v>
      </c>
      <c r="E245" s="200">
        <v>3000</v>
      </c>
      <c r="F245" s="200"/>
      <c r="G245" s="198">
        <f t="shared" si="80"/>
        <v>0</v>
      </c>
      <c r="H245" s="200">
        <v>0</v>
      </c>
      <c r="I245" s="200"/>
      <c r="J245" s="198">
        <f t="shared" si="81"/>
        <v>0</v>
      </c>
      <c r="K245" s="200">
        <v>0</v>
      </c>
      <c r="L245" s="200"/>
    </row>
    <row r="246" spans="1:12" ht="30" x14ac:dyDescent="0.25">
      <c r="A246" s="256" t="s">
        <v>336</v>
      </c>
      <c r="B246" s="33">
        <v>9000090930</v>
      </c>
      <c r="C246" s="33"/>
      <c r="D246" s="301">
        <f t="shared" si="79"/>
        <v>15314.6</v>
      </c>
      <c r="E246" s="108">
        <f t="shared" ref="E246:L246" si="95">E247</f>
        <v>15314.6</v>
      </c>
      <c r="F246" s="108">
        <f t="shared" si="95"/>
        <v>0</v>
      </c>
      <c r="G246" s="301">
        <f t="shared" si="80"/>
        <v>0</v>
      </c>
      <c r="H246" s="108">
        <f t="shared" si="95"/>
        <v>0</v>
      </c>
      <c r="I246" s="108">
        <f t="shared" si="95"/>
        <v>0</v>
      </c>
      <c r="J246" s="301">
        <f t="shared" si="81"/>
        <v>0</v>
      </c>
      <c r="K246" s="108">
        <f t="shared" si="95"/>
        <v>0</v>
      </c>
      <c r="L246" s="108">
        <f t="shared" si="95"/>
        <v>0</v>
      </c>
    </row>
    <row r="247" spans="1:12" x14ac:dyDescent="0.25">
      <c r="A247" s="305" t="s">
        <v>27</v>
      </c>
      <c r="B247" s="33">
        <v>9000090930</v>
      </c>
      <c r="C247" s="33">
        <v>500</v>
      </c>
      <c r="D247" s="301">
        <f t="shared" si="79"/>
        <v>15314.6</v>
      </c>
      <c r="E247" s="108">
        <v>15314.6</v>
      </c>
      <c r="F247" s="108"/>
      <c r="G247" s="301">
        <f t="shared" si="80"/>
        <v>0</v>
      </c>
      <c r="H247" s="108"/>
      <c r="I247" s="108"/>
      <c r="J247" s="301">
        <f t="shared" si="81"/>
        <v>0</v>
      </c>
      <c r="K247" s="108"/>
      <c r="L247" s="108"/>
    </row>
    <row r="248" spans="1:12" ht="45" x14ac:dyDescent="0.25">
      <c r="A248" s="307" t="s">
        <v>169</v>
      </c>
      <c r="B248" s="33">
        <v>9000090940</v>
      </c>
      <c r="C248" s="33"/>
      <c r="D248" s="301">
        <f t="shared" si="79"/>
        <v>200</v>
      </c>
      <c r="E248" s="108">
        <f>E249</f>
        <v>200</v>
      </c>
      <c r="F248" s="108">
        <f t="shared" ref="F248:L248" si="96">F249</f>
        <v>0</v>
      </c>
      <c r="G248" s="301">
        <f t="shared" si="80"/>
        <v>200</v>
      </c>
      <c r="H248" s="108">
        <f t="shared" si="96"/>
        <v>200</v>
      </c>
      <c r="I248" s="108">
        <f t="shared" si="96"/>
        <v>0</v>
      </c>
      <c r="J248" s="301">
        <f t="shared" si="81"/>
        <v>200</v>
      </c>
      <c r="K248" s="108">
        <f t="shared" si="96"/>
        <v>200</v>
      </c>
      <c r="L248" s="108">
        <f t="shared" si="96"/>
        <v>0</v>
      </c>
    </row>
    <row r="249" spans="1:12" x14ac:dyDescent="0.25">
      <c r="A249" s="216" t="s">
        <v>49</v>
      </c>
      <c r="B249" s="186">
        <v>9000090940</v>
      </c>
      <c r="C249" s="186">
        <v>300</v>
      </c>
      <c r="D249" s="198">
        <f t="shared" si="79"/>
        <v>200</v>
      </c>
      <c r="E249" s="200">
        <v>200</v>
      </c>
      <c r="F249" s="200"/>
      <c r="G249" s="198">
        <f t="shared" si="80"/>
        <v>200</v>
      </c>
      <c r="H249" s="200">
        <v>200</v>
      </c>
      <c r="I249" s="200"/>
      <c r="J249" s="198">
        <f t="shared" si="81"/>
        <v>200</v>
      </c>
      <c r="K249" s="200">
        <v>200</v>
      </c>
      <c r="L249" s="200"/>
    </row>
    <row r="250" spans="1:12" hidden="1" x14ac:dyDescent="0.25">
      <c r="A250" s="218" t="s">
        <v>231</v>
      </c>
      <c r="B250" s="186">
        <v>9000091300</v>
      </c>
      <c r="C250" s="186"/>
      <c r="D250" s="198">
        <f t="shared" si="79"/>
        <v>0</v>
      </c>
      <c r="E250" s="200">
        <v>0</v>
      </c>
      <c r="F250" s="200">
        <f t="shared" ref="F250:L250" si="97">F251</f>
        <v>0</v>
      </c>
      <c r="G250" s="198">
        <f t="shared" si="80"/>
        <v>0</v>
      </c>
      <c r="H250" s="200">
        <f t="shared" si="97"/>
        <v>0</v>
      </c>
      <c r="I250" s="200">
        <f t="shared" si="97"/>
        <v>0</v>
      </c>
      <c r="J250" s="198">
        <f t="shared" si="81"/>
        <v>0</v>
      </c>
      <c r="K250" s="200">
        <f t="shared" si="97"/>
        <v>0</v>
      </c>
      <c r="L250" s="200">
        <f t="shared" si="97"/>
        <v>0</v>
      </c>
    </row>
    <row r="251" spans="1:12" hidden="1" x14ac:dyDescent="0.25">
      <c r="A251" s="218" t="s">
        <v>229</v>
      </c>
      <c r="B251" s="186">
        <v>9000091300</v>
      </c>
      <c r="C251" s="186">
        <v>700</v>
      </c>
      <c r="D251" s="198">
        <f t="shared" si="79"/>
        <v>0</v>
      </c>
      <c r="E251" s="200">
        <v>0</v>
      </c>
      <c r="F251" s="200"/>
      <c r="G251" s="198">
        <f t="shared" si="80"/>
        <v>0</v>
      </c>
      <c r="H251" s="200">
        <v>0</v>
      </c>
      <c r="I251" s="200"/>
      <c r="J251" s="198">
        <f t="shared" si="81"/>
        <v>0</v>
      </c>
      <c r="K251" s="200"/>
      <c r="L251" s="200"/>
    </row>
    <row r="252" spans="1:12" ht="45" x14ac:dyDescent="0.25">
      <c r="A252" s="29" t="s">
        <v>614</v>
      </c>
      <c r="B252" s="33">
        <v>9000090950</v>
      </c>
      <c r="C252" s="33"/>
      <c r="D252" s="322">
        <f t="shared" ref="D252:D253" si="98">E252+F252</f>
        <v>34.835850000000001</v>
      </c>
      <c r="E252" s="108">
        <f>E253</f>
        <v>34.835850000000001</v>
      </c>
      <c r="F252" s="108">
        <f t="shared" ref="F252:L252" si="99">F253</f>
        <v>0</v>
      </c>
      <c r="G252" s="322">
        <f t="shared" ref="G252:G253" si="100">H252+I252</f>
        <v>200</v>
      </c>
      <c r="H252" s="108">
        <f t="shared" si="99"/>
        <v>200</v>
      </c>
      <c r="I252" s="108">
        <f t="shared" si="99"/>
        <v>0</v>
      </c>
      <c r="J252" s="322">
        <f t="shared" ref="J252:J253" si="101">K252+L252</f>
        <v>200</v>
      </c>
      <c r="K252" s="108">
        <f t="shared" si="99"/>
        <v>200</v>
      </c>
      <c r="L252" s="108">
        <f t="shared" si="99"/>
        <v>0</v>
      </c>
    </row>
    <row r="253" spans="1:12" x14ac:dyDescent="0.25">
      <c r="A253" s="305" t="s">
        <v>27</v>
      </c>
      <c r="B253" s="186">
        <v>9000090950</v>
      </c>
      <c r="C253" s="186">
        <v>500</v>
      </c>
      <c r="D253" s="234">
        <f t="shared" si="98"/>
        <v>34.835850000000001</v>
      </c>
      <c r="E253" s="200">
        <v>34.835850000000001</v>
      </c>
      <c r="F253" s="200"/>
      <c r="G253" s="234">
        <f t="shared" si="100"/>
        <v>200</v>
      </c>
      <c r="H253" s="200">
        <v>200</v>
      </c>
      <c r="I253" s="200"/>
      <c r="J253" s="234">
        <f t="shared" si="101"/>
        <v>200</v>
      </c>
      <c r="K253" s="200">
        <v>200</v>
      </c>
      <c r="L253" s="200"/>
    </row>
    <row r="254" spans="1:12" x14ac:dyDescent="0.25">
      <c r="A254" s="188" t="s">
        <v>219</v>
      </c>
      <c r="B254" s="186">
        <v>9000099990</v>
      </c>
      <c r="C254" s="186"/>
      <c r="D254" s="198">
        <f t="shared" si="79"/>
        <v>0</v>
      </c>
      <c r="E254" s="202">
        <f t="shared" ref="E254:L254" si="102">E255</f>
        <v>0</v>
      </c>
      <c r="F254" s="202">
        <f t="shared" si="102"/>
        <v>0</v>
      </c>
      <c r="G254" s="198">
        <f t="shared" si="80"/>
        <v>6610</v>
      </c>
      <c r="H254" s="202">
        <f>H255</f>
        <v>6610</v>
      </c>
      <c r="I254" s="202">
        <f t="shared" si="102"/>
        <v>0</v>
      </c>
      <c r="J254" s="198">
        <f t="shared" si="81"/>
        <v>13910</v>
      </c>
      <c r="K254" s="202">
        <f>K255</f>
        <v>13910</v>
      </c>
      <c r="L254" s="202">
        <f t="shared" si="102"/>
        <v>0</v>
      </c>
    </row>
    <row r="255" spans="1:12" ht="15.75" customHeight="1" x14ac:dyDescent="0.25">
      <c r="A255" s="188" t="s">
        <v>21</v>
      </c>
      <c r="B255" s="186">
        <v>9000099990</v>
      </c>
      <c r="C255" s="186"/>
      <c r="D255" s="198">
        <f t="shared" si="79"/>
        <v>0</v>
      </c>
      <c r="E255" s="200"/>
      <c r="F255" s="200"/>
      <c r="G255" s="198">
        <f t="shared" si="80"/>
        <v>6610</v>
      </c>
      <c r="H255" s="200">
        <v>6610</v>
      </c>
      <c r="I255" s="200"/>
      <c r="J255" s="198">
        <f t="shared" si="81"/>
        <v>13910</v>
      </c>
      <c r="K255" s="200">
        <v>13910</v>
      </c>
      <c r="L255" s="200"/>
    </row>
  </sheetData>
  <mergeCells count="11">
    <mergeCell ref="A5:L5"/>
    <mergeCell ref="A1:L1"/>
    <mergeCell ref="I2:L2"/>
    <mergeCell ref="D8:F8"/>
    <mergeCell ref="G8:I8"/>
    <mergeCell ref="J8:L8"/>
    <mergeCell ref="A8:A9"/>
    <mergeCell ref="B8:B9"/>
    <mergeCell ref="C8:C9"/>
    <mergeCell ref="A3:L3"/>
    <mergeCell ref="I4:L4"/>
  </mergeCells>
  <pageMargins left="0" right="0" top="0.74803149606299213" bottom="0.39370078740157483" header="0" footer="0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view="pageBreakPreview" zoomScaleNormal="100" zoomScaleSheetLayoutView="100" workbookViewId="0">
      <selection activeCell="G9" sqref="G9"/>
    </sheetView>
  </sheetViews>
  <sheetFormatPr defaultRowHeight="15" x14ac:dyDescent="0.25"/>
  <cols>
    <col min="2" max="2" width="54" customWidth="1"/>
    <col min="3" max="5" width="13.5703125" customWidth="1"/>
  </cols>
  <sheetData>
    <row r="1" spans="1:12" s="106" customFormat="1" ht="15.75" customHeight="1" x14ac:dyDescent="0.25">
      <c r="A1" s="336" t="s">
        <v>465</v>
      </c>
      <c r="B1" s="336"/>
      <c r="C1" s="336"/>
      <c r="D1" s="336"/>
      <c r="E1" s="336"/>
      <c r="F1" s="107"/>
      <c r="G1" s="107"/>
      <c r="H1" s="107"/>
      <c r="I1" s="107"/>
      <c r="J1" s="107"/>
      <c r="K1" s="107"/>
      <c r="L1" s="107"/>
    </row>
    <row r="2" spans="1:12" s="106" customFormat="1" ht="51.75" customHeight="1" x14ac:dyDescent="0.25">
      <c r="A2" s="337" t="s">
        <v>616</v>
      </c>
      <c r="B2" s="337"/>
      <c r="C2" s="337"/>
      <c r="D2" s="337"/>
      <c r="E2" s="337"/>
      <c r="F2" s="95"/>
      <c r="G2" s="95"/>
      <c r="H2" s="95"/>
      <c r="I2" s="95"/>
      <c r="J2" s="95"/>
      <c r="K2" s="95"/>
      <c r="L2" s="95"/>
    </row>
    <row r="3" spans="1:12" x14ac:dyDescent="0.25">
      <c r="A3" s="347" t="s">
        <v>623</v>
      </c>
      <c r="B3" s="347"/>
      <c r="C3" s="347"/>
      <c r="D3" s="347"/>
      <c r="E3" s="347"/>
      <c r="F3" s="330"/>
    </row>
    <row r="4" spans="1:12" s="106" customFormat="1" ht="50.25" customHeight="1" x14ac:dyDescent="0.25">
      <c r="A4" s="345" t="s">
        <v>599</v>
      </c>
      <c r="B4" s="345"/>
      <c r="C4" s="345"/>
      <c r="D4" s="345"/>
      <c r="E4" s="345"/>
      <c r="F4" s="95"/>
      <c r="G4" s="95"/>
      <c r="H4" s="95"/>
      <c r="I4" s="95"/>
      <c r="J4" s="95"/>
      <c r="K4" s="95"/>
      <c r="L4" s="95"/>
    </row>
    <row r="5" spans="1:12" ht="30.75" customHeight="1" x14ac:dyDescent="0.25">
      <c r="A5" s="377" t="s">
        <v>624</v>
      </c>
      <c r="B5" s="377"/>
      <c r="C5" s="377"/>
      <c r="D5" s="377"/>
      <c r="E5" s="377"/>
    </row>
    <row r="7" spans="1:12" ht="15" customHeight="1" x14ac:dyDescent="0.25">
      <c r="B7" s="378" t="s">
        <v>120</v>
      </c>
      <c r="C7" s="338" t="s">
        <v>462</v>
      </c>
      <c r="D7" s="339"/>
      <c r="E7" s="339"/>
    </row>
    <row r="8" spans="1:12" s="331" customFormat="1" x14ac:dyDescent="0.25">
      <c r="B8" s="378"/>
      <c r="C8" s="182" t="s">
        <v>466</v>
      </c>
      <c r="D8" s="182" t="s">
        <v>492</v>
      </c>
      <c r="E8" s="182" t="s">
        <v>540</v>
      </c>
    </row>
    <row r="9" spans="1:12" ht="15.75" x14ac:dyDescent="0.25">
      <c r="B9" s="332" t="s">
        <v>121</v>
      </c>
      <c r="C9" s="333">
        <f>C10</f>
        <v>18121</v>
      </c>
      <c r="D9" s="333">
        <f>D10</f>
        <v>25124</v>
      </c>
      <c r="E9" s="333">
        <f>E10</f>
        <v>25709</v>
      </c>
    </row>
    <row r="10" spans="1:12" ht="31.5" x14ac:dyDescent="0.25">
      <c r="B10" s="334" t="s">
        <v>625</v>
      </c>
      <c r="C10" s="335">
        <v>18121</v>
      </c>
      <c r="D10" s="335">
        <v>25124</v>
      </c>
      <c r="E10" s="335">
        <v>25709</v>
      </c>
    </row>
    <row r="11" spans="1:12" ht="94.5" hidden="1" x14ac:dyDescent="0.25">
      <c r="B11" s="334" t="s">
        <v>626</v>
      </c>
      <c r="C11" s="335"/>
      <c r="D11" s="335"/>
      <c r="E11" s="335"/>
    </row>
    <row r="12" spans="1:12" ht="15.75" x14ac:dyDescent="0.25">
      <c r="B12" s="332" t="s">
        <v>627</v>
      </c>
      <c r="C12" s="333">
        <f>C13</f>
        <v>18121</v>
      </c>
      <c r="D12" s="333">
        <f>D13</f>
        <v>25124</v>
      </c>
      <c r="E12" s="333">
        <f>E13</f>
        <v>25709</v>
      </c>
    </row>
    <row r="13" spans="1:12" ht="47.25" x14ac:dyDescent="0.25">
      <c r="B13" s="334" t="s">
        <v>628</v>
      </c>
      <c r="C13" s="335">
        <v>18121</v>
      </c>
      <c r="D13" s="335">
        <v>25124</v>
      </c>
      <c r="E13" s="335">
        <v>25709</v>
      </c>
    </row>
  </sheetData>
  <mergeCells count="7">
    <mergeCell ref="B7:B8"/>
    <mergeCell ref="C7:E7"/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scale="84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view="pageBreakPreview" zoomScaleNormal="100" zoomScaleSheetLayoutView="100" workbookViewId="0">
      <selection activeCell="A6" sqref="A6:F6"/>
    </sheetView>
  </sheetViews>
  <sheetFormatPr defaultRowHeight="15" x14ac:dyDescent="0.25"/>
  <cols>
    <col min="1" max="1" width="2.42578125" customWidth="1"/>
    <col min="2" max="2" width="6.42578125" customWidth="1"/>
    <col min="3" max="3" width="46" customWidth="1"/>
    <col min="4" max="4" width="15.28515625" customWidth="1"/>
    <col min="5" max="5" width="16.42578125" customWidth="1"/>
    <col min="6" max="6" width="18.42578125" customWidth="1"/>
    <col min="7" max="7" width="0.28515625" hidden="1" customWidth="1"/>
    <col min="257" max="257" width="2.42578125" customWidth="1"/>
    <col min="258" max="258" width="6.42578125" customWidth="1"/>
    <col min="259" max="259" width="46" customWidth="1"/>
    <col min="260" max="260" width="15.28515625" customWidth="1"/>
    <col min="261" max="261" width="16.42578125" customWidth="1"/>
    <col min="262" max="262" width="18.42578125" customWidth="1"/>
    <col min="263" max="263" width="0" hidden="1" customWidth="1"/>
    <col min="513" max="513" width="2.42578125" customWidth="1"/>
    <col min="514" max="514" width="6.42578125" customWidth="1"/>
    <col min="515" max="515" width="46" customWidth="1"/>
    <col min="516" max="516" width="15.28515625" customWidth="1"/>
    <col min="517" max="517" width="16.42578125" customWidth="1"/>
    <col min="518" max="518" width="18.42578125" customWidth="1"/>
    <col min="519" max="519" width="0" hidden="1" customWidth="1"/>
    <col min="769" max="769" width="2.42578125" customWidth="1"/>
    <col min="770" max="770" width="6.42578125" customWidth="1"/>
    <col min="771" max="771" width="46" customWidth="1"/>
    <col min="772" max="772" width="15.28515625" customWidth="1"/>
    <col min="773" max="773" width="16.42578125" customWidth="1"/>
    <col min="774" max="774" width="18.42578125" customWidth="1"/>
    <col min="775" max="775" width="0" hidden="1" customWidth="1"/>
    <col min="1025" max="1025" width="2.42578125" customWidth="1"/>
    <col min="1026" max="1026" width="6.42578125" customWidth="1"/>
    <col min="1027" max="1027" width="46" customWidth="1"/>
    <col min="1028" max="1028" width="15.28515625" customWidth="1"/>
    <col min="1029" max="1029" width="16.42578125" customWidth="1"/>
    <col min="1030" max="1030" width="18.42578125" customWidth="1"/>
    <col min="1031" max="1031" width="0" hidden="1" customWidth="1"/>
    <col min="1281" max="1281" width="2.42578125" customWidth="1"/>
    <col min="1282" max="1282" width="6.42578125" customWidth="1"/>
    <col min="1283" max="1283" width="46" customWidth="1"/>
    <col min="1284" max="1284" width="15.28515625" customWidth="1"/>
    <col min="1285" max="1285" width="16.42578125" customWidth="1"/>
    <col min="1286" max="1286" width="18.42578125" customWidth="1"/>
    <col min="1287" max="1287" width="0" hidden="1" customWidth="1"/>
    <col min="1537" max="1537" width="2.42578125" customWidth="1"/>
    <col min="1538" max="1538" width="6.42578125" customWidth="1"/>
    <col min="1539" max="1539" width="46" customWidth="1"/>
    <col min="1540" max="1540" width="15.28515625" customWidth="1"/>
    <col min="1541" max="1541" width="16.42578125" customWidth="1"/>
    <col min="1542" max="1542" width="18.42578125" customWidth="1"/>
    <col min="1543" max="1543" width="0" hidden="1" customWidth="1"/>
    <col min="1793" max="1793" width="2.42578125" customWidth="1"/>
    <col min="1794" max="1794" width="6.42578125" customWidth="1"/>
    <col min="1795" max="1795" width="46" customWidth="1"/>
    <col min="1796" max="1796" width="15.28515625" customWidth="1"/>
    <col min="1797" max="1797" width="16.42578125" customWidth="1"/>
    <col min="1798" max="1798" width="18.42578125" customWidth="1"/>
    <col min="1799" max="1799" width="0" hidden="1" customWidth="1"/>
    <col min="2049" max="2049" width="2.42578125" customWidth="1"/>
    <col min="2050" max="2050" width="6.42578125" customWidth="1"/>
    <col min="2051" max="2051" width="46" customWidth="1"/>
    <col min="2052" max="2052" width="15.28515625" customWidth="1"/>
    <col min="2053" max="2053" width="16.42578125" customWidth="1"/>
    <col min="2054" max="2054" width="18.42578125" customWidth="1"/>
    <col min="2055" max="2055" width="0" hidden="1" customWidth="1"/>
    <col min="2305" max="2305" width="2.42578125" customWidth="1"/>
    <col min="2306" max="2306" width="6.42578125" customWidth="1"/>
    <col min="2307" max="2307" width="46" customWidth="1"/>
    <col min="2308" max="2308" width="15.28515625" customWidth="1"/>
    <col min="2309" max="2309" width="16.42578125" customWidth="1"/>
    <col min="2310" max="2310" width="18.42578125" customWidth="1"/>
    <col min="2311" max="2311" width="0" hidden="1" customWidth="1"/>
    <col min="2561" max="2561" width="2.42578125" customWidth="1"/>
    <col min="2562" max="2562" width="6.42578125" customWidth="1"/>
    <col min="2563" max="2563" width="46" customWidth="1"/>
    <col min="2564" max="2564" width="15.28515625" customWidth="1"/>
    <col min="2565" max="2565" width="16.42578125" customWidth="1"/>
    <col min="2566" max="2566" width="18.42578125" customWidth="1"/>
    <col min="2567" max="2567" width="0" hidden="1" customWidth="1"/>
    <col min="2817" max="2817" width="2.42578125" customWidth="1"/>
    <col min="2818" max="2818" width="6.42578125" customWidth="1"/>
    <col min="2819" max="2819" width="46" customWidth="1"/>
    <col min="2820" max="2820" width="15.28515625" customWidth="1"/>
    <col min="2821" max="2821" width="16.42578125" customWidth="1"/>
    <col min="2822" max="2822" width="18.42578125" customWidth="1"/>
    <col min="2823" max="2823" width="0" hidden="1" customWidth="1"/>
    <col min="3073" max="3073" width="2.42578125" customWidth="1"/>
    <col min="3074" max="3074" width="6.42578125" customWidth="1"/>
    <col min="3075" max="3075" width="46" customWidth="1"/>
    <col min="3076" max="3076" width="15.28515625" customWidth="1"/>
    <col min="3077" max="3077" width="16.42578125" customWidth="1"/>
    <col min="3078" max="3078" width="18.42578125" customWidth="1"/>
    <col min="3079" max="3079" width="0" hidden="1" customWidth="1"/>
    <col min="3329" max="3329" width="2.42578125" customWidth="1"/>
    <col min="3330" max="3330" width="6.42578125" customWidth="1"/>
    <col min="3331" max="3331" width="46" customWidth="1"/>
    <col min="3332" max="3332" width="15.28515625" customWidth="1"/>
    <col min="3333" max="3333" width="16.42578125" customWidth="1"/>
    <col min="3334" max="3334" width="18.42578125" customWidth="1"/>
    <col min="3335" max="3335" width="0" hidden="1" customWidth="1"/>
    <col min="3585" max="3585" width="2.42578125" customWidth="1"/>
    <col min="3586" max="3586" width="6.42578125" customWidth="1"/>
    <col min="3587" max="3587" width="46" customWidth="1"/>
    <col min="3588" max="3588" width="15.28515625" customWidth="1"/>
    <col min="3589" max="3589" width="16.42578125" customWidth="1"/>
    <col min="3590" max="3590" width="18.42578125" customWidth="1"/>
    <col min="3591" max="3591" width="0" hidden="1" customWidth="1"/>
    <col min="3841" max="3841" width="2.42578125" customWidth="1"/>
    <col min="3842" max="3842" width="6.42578125" customWidth="1"/>
    <col min="3843" max="3843" width="46" customWidth="1"/>
    <col min="3844" max="3844" width="15.28515625" customWidth="1"/>
    <col min="3845" max="3845" width="16.42578125" customWidth="1"/>
    <col min="3846" max="3846" width="18.42578125" customWidth="1"/>
    <col min="3847" max="3847" width="0" hidden="1" customWidth="1"/>
    <col min="4097" max="4097" width="2.42578125" customWidth="1"/>
    <col min="4098" max="4098" width="6.42578125" customWidth="1"/>
    <col min="4099" max="4099" width="46" customWidth="1"/>
    <col min="4100" max="4100" width="15.28515625" customWidth="1"/>
    <col min="4101" max="4101" width="16.42578125" customWidth="1"/>
    <col min="4102" max="4102" width="18.42578125" customWidth="1"/>
    <col min="4103" max="4103" width="0" hidden="1" customWidth="1"/>
    <col min="4353" max="4353" width="2.42578125" customWidth="1"/>
    <col min="4354" max="4354" width="6.42578125" customWidth="1"/>
    <col min="4355" max="4355" width="46" customWidth="1"/>
    <col min="4356" max="4356" width="15.28515625" customWidth="1"/>
    <col min="4357" max="4357" width="16.42578125" customWidth="1"/>
    <col min="4358" max="4358" width="18.42578125" customWidth="1"/>
    <col min="4359" max="4359" width="0" hidden="1" customWidth="1"/>
    <col min="4609" max="4609" width="2.42578125" customWidth="1"/>
    <col min="4610" max="4610" width="6.42578125" customWidth="1"/>
    <col min="4611" max="4611" width="46" customWidth="1"/>
    <col min="4612" max="4612" width="15.28515625" customWidth="1"/>
    <col min="4613" max="4613" width="16.42578125" customWidth="1"/>
    <col min="4614" max="4614" width="18.42578125" customWidth="1"/>
    <col min="4615" max="4615" width="0" hidden="1" customWidth="1"/>
    <col min="4865" max="4865" width="2.42578125" customWidth="1"/>
    <col min="4866" max="4866" width="6.42578125" customWidth="1"/>
    <col min="4867" max="4867" width="46" customWidth="1"/>
    <col min="4868" max="4868" width="15.28515625" customWidth="1"/>
    <col min="4869" max="4869" width="16.42578125" customWidth="1"/>
    <col min="4870" max="4870" width="18.42578125" customWidth="1"/>
    <col min="4871" max="4871" width="0" hidden="1" customWidth="1"/>
    <col min="5121" max="5121" width="2.42578125" customWidth="1"/>
    <col min="5122" max="5122" width="6.42578125" customWidth="1"/>
    <col min="5123" max="5123" width="46" customWidth="1"/>
    <col min="5124" max="5124" width="15.28515625" customWidth="1"/>
    <col min="5125" max="5125" width="16.42578125" customWidth="1"/>
    <col min="5126" max="5126" width="18.42578125" customWidth="1"/>
    <col min="5127" max="5127" width="0" hidden="1" customWidth="1"/>
    <col min="5377" max="5377" width="2.42578125" customWidth="1"/>
    <col min="5378" max="5378" width="6.42578125" customWidth="1"/>
    <col min="5379" max="5379" width="46" customWidth="1"/>
    <col min="5380" max="5380" width="15.28515625" customWidth="1"/>
    <col min="5381" max="5381" width="16.42578125" customWidth="1"/>
    <col min="5382" max="5382" width="18.42578125" customWidth="1"/>
    <col min="5383" max="5383" width="0" hidden="1" customWidth="1"/>
    <col min="5633" max="5633" width="2.42578125" customWidth="1"/>
    <col min="5634" max="5634" width="6.42578125" customWidth="1"/>
    <col min="5635" max="5635" width="46" customWidth="1"/>
    <col min="5636" max="5636" width="15.28515625" customWidth="1"/>
    <col min="5637" max="5637" width="16.42578125" customWidth="1"/>
    <col min="5638" max="5638" width="18.42578125" customWidth="1"/>
    <col min="5639" max="5639" width="0" hidden="1" customWidth="1"/>
    <col min="5889" max="5889" width="2.42578125" customWidth="1"/>
    <col min="5890" max="5890" width="6.42578125" customWidth="1"/>
    <col min="5891" max="5891" width="46" customWidth="1"/>
    <col min="5892" max="5892" width="15.28515625" customWidth="1"/>
    <col min="5893" max="5893" width="16.42578125" customWidth="1"/>
    <col min="5894" max="5894" width="18.42578125" customWidth="1"/>
    <col min="5895" max="5895" width="0" hidden="1" customWidth="1"/>
    <col min="6145" max="6145" width="2.42578125" customWidth="1"/>
    <col min="6146" max="6146" width="6.42578125" customWidth="1"/>
    <col min="6147" max="6147" width="46" customWidth="1"/>
    <col min="6148" max="6148" width="15.28515625" customWidth="1"/>
    <col min="6149" max="6149" width="16.42578125" customWidth="1"/>
    <col min="6150" max="6150" width="18.42578125" customWidth="1"/>
    <col min="6151" max="6151" width="0" hidden="1" customWidth="1"/>
    <col min="6401" max="6401" width="2.42578125" customWidth="1"/>
    <col min="6402" max="6402" width="6.42578125" customWidth="1"/>
    <col min="6403" max="6403" width="46" customWidth="1"/>
    <col min="6404" max="6404" width="15.28515625" customWidth="1"/>
    <col min="6405" max="6405" width="16.42578125" customWidth="1"/>
    <col min="6406" max="6406" width="18.42578125" customWidth="1"/>
    <col min="6407" max="6407" width="0" hidden="1" customWidth="1"/>
    <col min="6657" max="6657" width="2.42578125" customWidth="1"/>
    <col min="6658" max="6658" width="6.42578125" customWidth="1"/>
    <col min="6659" max="6659" width="46" customWidth="1"/>
    <col min="6660" max="6660" width="15.28515625" customWidth="1"/>
    <col min="6661" max="6661" width="16.42578125" customWidth="1"/>
    <col min="6662" max="6662" width="18.42578125" customWidth="1"/>
    <col min="6663" max="6663" width="0" hidden="1" customWidth="1"/>
    <col min="6913" max="6913" width="2.42578125" customWidth="1"/>
    <col min="6914" max="6914" width="6.42578125" customWidth="1"/>
    <col min="6915" max="6915" width="46" customWidth="1"/>
    <col min="6916" max="6916" width="15.28515625" customWidth="1"/>
    <col min="6917" max="6917" width="16.42578125" customWidth="1"/>
    <col min="6918" max="6918" width="18.42578125" customWidth="1"/>
    <col min="6919" max="6919" width="0" hidden="1" customWidth="1"/>
    <col min="7169" max="7169" width="2.42578125" customWidth="1"/>
    <col min="7170" max="7170" width="6.42578125" customWidth="1"/>
    <col min="7171" max="7171" width="46" customWidth="1"/>
    <col min="7172" max="7172" width="15.28515625" customWidth="1"/>
    <col min="7173" max="7173" width="16.42578125" customWidth="1"/>
    <col min="7174" max="7174" width="18.42578125" customWidth="1"/>
    <col min="7175" max="7175" width="0" hidden="1" customWidth="1"/>
    <col min="7425" max="7425" width="2.42578125" customWidth="1"/>
    <col min="7426" max="7426" width="6.42578125" customWidth="1"/>
    <col min="7427" max="7427" width="46" customWidth="1"/>
    <col min="7428" max="7428" width="15.28515625" customWidth="1"/>
    <col min="7429" max="7429" width="16.42578125" customWidth="1"/>
    <col min="7430" max="7430" width="18.42578125" customWidth="1"/>
    <col min="7431" max="7431" width="0" hidden="1" customWidth="1"/>
    <col min="7681" max="7681" width="2.42578125" customWidth="1"/>
    <col min="7682" max="7682" width="6.42578125" customWidth="1"/>
    <col min="7683" max="7683" width="46" customWidth="1"/>
    <col min="7684" max="7684" width="15.28515625" customWidth="1"/>
    <col min="7685" max="7685" width="16.42578125" customWidth="1"/>
    <col min="7686" max="7686" width="18.42578125" customWidth="1"/>
    <col min="7687" max="7687" width="0" hidden="1" customWidth="1"/>
    <col min="7937" max="7937" width="2.42578125" customWidth="1"/>
    <col min="7938" max="7938" width="6.42578125" customWidth="1"/>
    <col min="7939" max="7939" width="46" customWidth="1"/>
    <col min="7940" max="7940" width="15.28515625" customWidth="1"/>
    <col min="7941" max="7941" width="16.42578125" customWidth="1"/>
    <col min="7942" max="7942" width="18.42578125" customWidth="1"/>
    <col min="7943" max="7943" width="0" hidden="1" customWidth="1"/>
    <col min="8193" max="8193" width="2.42578125" customWidth="1"/>
    <col min="8194" max="8194" width="6.42578125" customWidth="1"/>
    <col min="8195" max="8195" width="46" customWidth="1"/>
    <col min="8196" max="8196" width="15.28515625" customWidth="1"/>
    <col min="8197" max="8197" width="16.42578125" customWidth="1"/>
    <col min="8198" max="8198" width="18.42578125" customWidth="1"/>
    <col min="8199" max="8199" width="0" hidden="1" customWidth="1"/>
    <col min="8449" max="8449" width="2.42578125" customWidth="1"/>
    <col min="8450" max="8450" width="6.42578125" customWidth="1"/>
    <col min="8451" max="8451" width="46" customWidth="1"/>
    <col min="8452" max="8452" width="15.28515625" customWidth="1"/>
    <col min="8453" max="8453" width="16.42578125" customWidth="1"/>
    <col min="8454" max="8454" width="18.42578125" customWidth="1"/>
    <col min="8455" max="8455" width="0" hidden="1" customWidth="1"/>
    <col min="8705" max="8705" width="2.42578125" customWidth="1"/>
    <col min="8706" max="8706" width="6.42578125" customWidth="1"/>
    <col min="8707" max="8707" width="46" customWidth="1"/>
    <col min="8708" max="8708" width="15.28515625" customWidth="1"/>
    <col min="8709" max="8709" width="16.42578125" customWidth="1"/>
    <col min="8710" max="8710" width="18.42578125" customWidth="1"/>
    <col min="8711" max="8711" width="0" hidden="1" customWidth="1"/>
    <col min="8961" max="8961" width="2.42578125" customWidth="1"/>
    <col min="8962" max="8962" width="6.42578125" customWidth="1"/>
    <col min="8963" max="8963" width="46" customWidth="1"/>
    <col min="8964" max="8964" width="15.28515625" customWidth="1"/>
    <col min="8965" max="8965" width="16.42578125" customWidth="1"/>
    <col min="8966" max="8966" width="18.42578125" customWidth="1"/>
    <col min="8967" max="8967" width="0" hidden="1" customWidth="1"/>
    <col min="9217" max="9217" width="2.42578125" customWidth="1"/>
    <col min="9218" max="9218" width="6.42578125" customWidth="1"/>
    <col min="9219" max="9219" width="46" customWidth="1"/>
    <col min="9220" max="9220" width="15.28515625" customWidth="1"/>
    <col min="9221" max="9221" width="16.42578125" customWidth="1"/>
    <col min="9222" max="9222" width="18.42578125" customWidth="1"/>
    <col min="9223" max="9223" width="0" hidden="1" customWidth="1"/>
    <col min="9473" max="9473" width="2.42578125" customWidth="1"/>
    <col min="9474" max="9474" width="6.42578125" customWidth="1"/>
    <col min="9475" max="9475" width="46" customWidth="1"/>
    <col min="9476" max="9476" width="15.28515625" customWidth="1"/>
    <col min="9477" max="9477" width="16.42578125" customWidth="1"/>
    <col min="9478" max="9478" width="18.42578125" customWidth="1"/>
    <col min="9479" max="9479" width="0" hidden="1" customWidth="1"/>
    <col min="9729" max="9729" width="2.42578125" customWidth="1"/>
    <col min="9730" max="9730" width="6.42578125" customWidth="1"/>
    <col min="9731" max="9731" width="46" customWidth="1"/>
    <col min="9732" max="9732" width="15.28515625" customWidth="1"/>
    <col min="9733" max="9733" width="16.42578125" customWidth="1"/>
    <col min="9734" max="9734" width="18.42578125" customWidth="1"/>
    <col min="9735" max="9735" width="0" hidden="1" customWidth="1"/>
    <col min="9985" max="9985" width="2.42578125" customWidth="1"/>
    <col min="9986" max="9986" width="6.42578125" customWidth="1"/>
    <col min="9987" max="9987" width="46" customWidth="1"/>
    <col min="9988" max="9988" width="15.28515625" customWidth="1"/>
    <col min="9989" max="9989" width="16.42578125" customWidth="1"/>
    <col min="9990" max="9990" width="18.42578125" customWidth="1"/>
    <col min="9991" max="9991" width="0" hidden="1" customWidth="1"/>
    <col min="10241" max="10241" width="2.42578125" customWidth="1"/>
    <col min="10242" max="10242" width="6.42578125" customWidth="1"/>
    <col min="10243" max="10243" width="46" customWidth="1"/>
    <col min="10244" max="10244" width="15.28515625" customWidth="1"/>
    <col min="10245" max="10245" width="16.42578125" customWidth="1"/>
    <col min="10246" max="10246" width="18.42578125" customWidth="1"/>
    <col min="10247" max="10247" width="0" hidden="1" customWidth="1"/>
    <col min="10497" max="10497" width="2.42578125" customWidth="1"/>
    <col min="10498" max="10498" width="6.42578125" customWidth="1"/>
    <col min="10499" max="10499" width="46" customWidth="1"/>
    <col min="10500" max="10500" width="15.28515625" customWidth="1"/>
    <col min="10501" max="10501" width="16.42578125" customWidth="1"/>
    <col min="10502" max="10502" width="18.42578125" customWidth="1"/>
    <col min="10503" max="10503" width="0" hidden="1" customWidth="1"/>
    <col min="10753" max="10753" width="2.42578125" customWidth="1"/>
    <col min="10754" max="10754" width="6.42578125" customWidth="1"/>
    <col min="10755" max="10755" width="46" customWidth="1"/>
    <col min="10756" max="10756" width="15.28515625" customWidth="1"/>
    <col min="10757" max="10757" width="16.42578125" customWidth="1"/>
    <col min="10758" max="10758" width="18.42578125" customWidth="1"/>
    <col min="10759" max="10759" width="0" hidden="1" customWidth="1"/>
    <col min="11009" max="11009" width="2.42578125" customWidth="1"/>
    <col min="11010" max="11010" width="6.42578125" customWidth="1"/>
    <col min="11011" max="11011" width="46" customWidth="1"/>
    <col min="11012" max="11012" width="15.28515625" customWidth="1"/>
    <col min="11013" max="11013" width="16.42578125" customWidth="1"/>
    <col min="11014" max="11014" width="18.42578125" customWidth="1"/>
    <col min="11015" max="11015" width="0" hidden="1" customWidth="1"/>
    <col min="11265" max="11265" width="2.42578125" customWidth="1"/>
    <col min="11266" max="11266" width="6.42578125" customWidth="1"/>
    <col min="11267" max="11267" width="46" customWidth="1"/>
    <col min="11268" max="11268" width="15.28515625" customWidth="1"/>
    <col min="11269" max="11269" width="16.42578125" customWidth="1"/>
    <col min="11270" max="11270" width="18.42578125" customWidth="1"/>
    <col min="11271" max="11271" width="0" hidden="1" customWidth="1"/>
    <col min="11521" max="11521" width="2.42578125" customWidth="1"/>
    <col min="11522" max="11522" width="6.42578125" customWidth="1"/>
    <col min="11523" max="11523" width="46" customWidth="1"/>
    <col min="11524" max="11524" width="15.28515625" customWidth="1"/>
    <col min="11525" max="11525" width="16.42578125" customWidth="1"/>
    <col min="11526" max="11526" width="18.42578125" customWidth="1"/>
    <col min="11527" max="11527" width="0" hidden="1" customWidth="1"/>
    <col min="11777" max="11777" width="2.42578125" customWidth="1"/>
    <col min="11778" max="11778" width="6.42578125" customWidth="1"/>
    <col min="11779" max="11779" width="46" customWidth="1"/>
    <col min="11780" max="11780" width="15.28515625" customWidth="1"/>
    <col min="11781" max="11781" width="16.42578125" customWidth="1"/>
    <col min="11782" max="11782" width="18.42578125" customWidth="1"/>
    <col min="11783" max="11783" width="0" hidden="1" customWidth="1"/>
    <col min="12033" max="12033" width="2.42578125" customWidth="1"/>
    <col min="12034" max="12034" width="6.42578125" customWidth="1"/>
    <col min="12035" max="12035" width="46" customWidth="1"/>
    <col min="12036" max="12036" width="15.28515625" customWidth="1"/>
    <col min="12037" max="12037" width="16.42578125" customWidth="1"/>
    <col min="12038" max="12038" width="18.42578125" customWidth="1"/>
    <col min="12039" max="12039" width="0" hidden="1" customWidth="1"/>
    <col min="12289" max="12289" width="2.42578125" customWidth="1"/>
    <col min="12290" max="12290" width="6.42578125" customWidth="1"/>
    <col min="12291" max="12291" width="46" customWidth="1"/>
    <col min="12292" max="12292" width="15.28515625" customWidth="1"/>
    <col min="12293" max="12293" width="16.42578125" customWidth="1"/>
    <col min="12294" max="12294" width="18.42578125" customWidth="1"/>
    <col min="12295" max="12295" width="0" hidden="1" customWidth="1"/>
    <col min="12545" max="12545" width="2.42578125" customWidth="1"/>
    <col min="12546" max="12546" width="6.42578125" customWidth="1"/>
    <col min="12547" max="12547" width="46" customWidth="1"/>
    <col min="12548" max="12548" width="15.28515625" customWidth="1"/>
    <col min="12549" max="12549" width="16.42578125" customWidth="1"/>
    <col min="12550" max="12550" width="18.42578125" customWidth="1"/>
    <col min="12551" max="12551" width="0" hidden="1" customWidth="1"/>
    <col min="12801" max="12801" width="2.42578125" customWidth="1"/>
    <col min="12802" max="12802" width="6.42578125" customWidth="1"/>
    <col min="12803" max="12803" width="46" customWidth="1"/>
    <col min="12804" max="12804" width="15.28515625" customWidth="1"/>
    <col min="12805" max="12805" width="16.42578125" customWidth="1"/>
    <col min="12806" max="12806" width="18.42578125" customWidth="1"/>
    <col min="12807" max="12807" width="0" hidden="1" customWidth="1"/>
    <col min="13057" max="13057" width="2.42578125" customWidth="1"/>
    <col min="13058" max="13058" width="6.42578125" customWidth="1"/>
    <col min="13059" max="13059" width="46" customWidth="1"/>
    <col min="13060" max="13060" width="15.28515625" customWidth="1"/>
    <col min="13061" max="13061" width="16.42578125" customWidth="1"/>
    <col min="13062" max="13062" width="18.42578125" customWidth="1"/>
    <col min="13063" max="13063" width="0" hidden="1" customWidth="1"/>
    <col min="13313" max="13313" width="2.42578125" customWidth="1"/>
    <col min="13314" max="13314" width="6.42578125" customWidth="1"/>
    <col min="13315" max="13315" width="46" customWidth="1"/>
    <col min="13316" max="13316" width="15.28515625" customWidth="1"/>
    <col min="13317" max="13317" width="16.42578125" customWidth="1"/>
    <col min="13318" max="13318" width="18.42578125" customWidth="1"/>
    <col min="13319" max="13319" width="0" hidden="1" customWidth="1"/>
    <col min="13569" max="13569" width="2.42578125" customWidth="1"/>
    <col min="13570" max="13570" width="6.42578125" customWidth="1"/>
    <col min="13571" max="13571" width="46" customWidth="1"/>
    <col min="13572" max="13572" width="15.28515625" customWidth="1"/>
    <col min="13573" max="13573" width="16.42578125" customWidth="1"/>
    <col min="13574" max="13574" width="18.42578125" customWidth="1"/>
    <col min="13575" max="13575" width="0" hidden="1" customWidth="1"/>
    <col min="13825" max="13825" width="2.42578125" customWidth="1"/>
    <col min="13826" max="13826" width="6.42578125" customWidth="1"/>
    <col min="13827" max="13827" width="46" customWidth="1"/>
    <col min="13828" max="13828" width="15.28515625" customWidth="1"/>
    <col min="13829" max="13829" width="16.42578125" customWidth="1"/>
    <col min="13830" max="13830" width="18.42578125" customWidth="1"/>
    <col min="13831" max="13831" width="0" hidden="1" customWidth="1"/>
    <col min="14081" max="14081" width="2.42578125" customWidth="1"/>
    <col min="14082" max="14082" width="6.42578125" customWidth="1"/>
    <col min="14083" max="14083" width="46" customWidth="1"/>
    <col min="14084" max="14084" width="15.28515625" customWidth="1"/>
    <col min="14085" max="14085" width="16.42578125" customWidth="1"/>
    <col min="14086" max="14086" width="18.42578125" customWidth="1"/>
    <col min="14087" max="14087" width="0" hidden="1" customWidth="1"/>
    <col min="14337" max="14337" width="2.42578125" customWidth="1"/>
    <col min="14338" max="14338" width="6.42578125" customWidth="1"/>
    <col min="14339" max="14339" width="46" customWidth="1"/>
    <col min="14340" max="14340" width="15.28515625" customWidth="1"/>
    <col min="14341" max="14341" width="16.42578125" customWidth="1"/>
    <col min="14342" max="14342" width="18.42578125" customWidth="1"/>
    <col min="14343" max="14343" width="0" hidden="1" customWidth="1"/>
    <col min="14593" max="14593" width="2.42578125" customWidth="1"/>
    <col min="14594" max="14594" width="6.42578125" customWidth="1"/>
    <col min="14595" max="14595" width="46" customWidth="1"/>
    <col min="14596" max="14596" width="15.28515625" customWidth="1"/>
    <col min="14597" max="14597" width="16.42578125" customWidth="1"/>
    <col min="14598" max="14598" width="18.42578125" customWidth="1"/>
    <col min="14599" max="14599" width="0" hidden="1" customWidth="1"/>
    <col min="14849" max="14849" width="2.42578125" customWidth="1"/>
    <col min="14850" max="14850" width="6.42578125" customWidth="1"/>
    <col min="14851" max="14851" width="46" customWidth="1"/>
    <col min="14852" max="14852" width="15.28515625" customWidth="1"/>
    <col min="14853" max="14853" width="16.42578125" customWidth="1"/>
    <col min="14854" max="14854" width="18.42578125" customWidth="1"/>
    <col min="14855" max="14855" width="0" hidden="1" customWidth="1"/>
    <col min="15105" max="15105" width="2.42578125" customWidth="1"/>
    <col min="15106" max="15106" width="6.42578125" customWidth="1"/>
    <col min="15107" max="15107" width="46" customWidth="1"/>
    <col min="15108" max="15108" width="15.28515625" customWidth="1"/>
    <col min="15109" max="15109" width="16.42578125" customWidth="1"/>
    <col min="15110" max="15110" width="18.42578125" customWidth="1"/>
    <col min="15111" max="15111" width="0" hidden="1" customWidth="1"/>
    <col min="15361" max="15361" width="2.42578125" customWidth="1"/>
    <col min="15362" max="15362" width="6.42578125" customWidth="1"/>
    <col min="15363" max="15363" width="46" customWidth="1"/>
    <col min="15364" max="15364" width="15.28515625" customWidth="1"/>
    <col min="15365" max="15365" width="16.42578125" customWidth="1"/>
    <col min="15366" max="15366" width="18.42578125" customWidth="1"/>
    <col min="15367" max="15367" width="0" hidden="1" customWidth="1"/>
    <col min="15617" max="15617" width="2.42578125" customWidth="1"/>
    <col min="15618" max="15618" width="6.42578125" customWidth="1"/>
    <col min="15619" max="15619" width="46" customWidth="1"/>
    <col min="15620" max="15620" width="15.28515625" customWidth="1"/>
    <col min="15621" max="15621" width="16.42578125" customWidth="1"/>
    <col min="15622" max="15622" width="18.42578125" customWidth="1"/>
    <col min="15623" max="15623" width="0" hidden="1" customWidth="1"/>
    <col min="15873" max="15873" width="2.42578125" customWidth="1"/>
    <col min="15874" max="15874" width="6.42578125" customWidth="1"/>
    <col min="15875" max="15875" width="46" customWidth="1"/>
    <col min="15876" max="15876" width="15.28515625" customWidth="1"/>
    <col min="15877" max="15877" width="16.42578125" customWidth="1"/>
    <col min="15878" max="15878" width="18.42578125" customWidth="1"/>
    <col min="15879" max="15879" width="0" hidden="1" customWidth="1"/>
    <col min="16129" max="16129" width="2.42578125" customWidth="1"/>
    <col min="16130" max="16130" width="6.42578125" customWidth="1"/>
    <col min="16131" max="16131" width="46" customWidth="1"/>
    <col min="16132" max="16132" width="15.28515625" customWidth="1"/>
    <col min="16133" max="16133" width="16.42578125" customWidth="1"/>
    <col min="16134" max="16134" width="18.42578125" customWidth="1"/>
    <col min="16135" max="16135" width="0" hidden="1" customWidth="1"/>
  </cols>
  <sheetData>
    <row r="1" spans="1:12" s="106" customFormat="1" ht="15.75" customHeight="1" x14ac:dyDescent="0.25">
      <c r="A1" s="336" t="s">
        <v>606</v>
      </c>
      <c r="B1" s="336"/>
      <c r="C1" s="336"/>
      <c r="D1" s="336"/>
      <c r="E1" s="336"/>
      <c r="F1" s="336"/>
      <c r="G1" s="107"/>
      <c r="H1" s="107"/>
      <c r="I1" s="107"/>
      <c r="J1" s="107"/>
      <c r="K1" s="107"/>
      <c r="L1" s="107"/>
    </row>
    <row r="2" spans="1:12" s="106" customFormat="1" ht="51.75" customHeight="1" x14ac:dyDescent="0.25">
      <c r="A2" s="337" t="s">
        <v>616</v>
      </c>
      <c r="B2" s="337"/>
      <c r="C2" s="337"/>
      <c r="D2" s="337"/>
      <c r="E2" s="337"/>
      <c r="F2" s="337"/>
      <c r="G2" s="95"/>
      <c r="H2" s="95"/>
      <c r="I2" s="95"/>
      <c r="J2" s="95"/>
      <c r="K2" s="95"/>
      <c r="L2" s="95"/>
    </row>
    <row r="3" spans="1:12" x14ac:dyDescent="0.25">
      <c r="A3" s="337" t="s">
        <v>619</v>
      </c>
      <c r="B3" s="337"/>
      <c r="C3" s="337"/>
      <c r="D3" s="337"/>
      <c r="E3" s="337"/>
      <c r="F3" s="337"/>
      <c r="G3" s="337"/>
    </row>
    <row r="4" spans="1:12" ht="46.5" customHeight="1" x14ac:dyDescent="0.25">
      <c r="A4" s="337" t="s">
        <v>599</v>
      </c>
      <c r="B4" s="337"/>
      <c r="C4" s="337"/>
      <c r="D4" s="337"/>
      <c r="E4" s="337"/>
      <c r="F4" s="337"/>
      <c r="G4" s="337"/>
    </row>
    <row r="5" spans="1:12" ht="15.75" x14ac:dyDescent="0.25">
      <c r="A5" s="293"/>
      <c r="B5" s="293"/>
      <c r="C5" s="293"/>
      <c r="D5" s="294"/>
      <c r="E5" s="294"/>
      <c r="F5" s="294"/>
      <c r="G5" s="294"/>
    </row>
    <row r="6" spans="1:12" ht="31.5" customHeight="1" x14ac:dyDescent="0.25">
      <c r="A6" s="384" t="s">
        <v>618</v>
      </c>
      <c r="B6" s="384"/>
      <c r="C6" s="384"/>
      <c r="D6" s="384"/>
      <c r="E6" s="384"/>
      <c r="F6" s="384"/>
    </row>
    <row r="7" spans="1:12" x14ac:dyDescent="0.25">
      <c r="B7" s="286"/>
      <c r="C7" s="286"/>
      <c r="D7" s="286"/>
    </row>
    <row r="8" spans="1:12" x14ac:dyDescent="0.25">
      <c r="B8" s="381" t="s">
        <v>569</v>
      </c>
      <c r="C8" s="381" t="s">
        <v>570</v>
      </c>
      <c r="D8" s="383" t="s">
        <v>571</v>
      </c>
      <c r="E8" s="383"/>
      <c r="F8" s="383"/>
    </row>
    <row r="9" spans="1:12" x14ac:dyDescent="0.25">
      <c r="B9" s="382"/>
      <c r="C9" s="382"/>
      <c r="D9" s="325" t="s">
        <v>466</v>
      </c>
      <c r="E9" s="325" t="s">
        <v>492</v>
      </c>
      <c r="F9" s="325" t="s">
        <v>540</v>
      </c>
    </row>
    <row r="10" spans="1:12" ht="15.75" x14ac:dyDescent="0.25">
      <c r="B10" s="287">
        <v>1</v>
      </c>
      <c r="C10" s="288" t="s">
        <v>572</v>
      </c>
      <c r="D10" s="289">
        <v>200</v>
      </c>
      <c r="E10" s="289"/>
      <c r="F10" s="289"/>
    </row>
    <row r="11" spans="1:12" ht="15.75" x14ac:dyDescent="0.25">
      <c r="B11" s="287">
        <v>2</v>
      </c>
      <c r="C11" s="288" t="s">
        <v>573</v>
      </c>
      <c r="D11" s="289"/>
      <c r="E11" s="289"/>
      <c r="F11" s="289"/>
    </row>
    <row r="12" spans="1:12" ht="15.75" x14ac:dyDescent="0.25">
      <c r="B12" s="287">
        <v>3</v>
      </c>
      <c r="C12" s="288" t="s">
        <v>574</v>
      </c>
      <c r="D12" s="289">
        <v>300</v>
      </c>
      <c r="E12" s="289"/>
      <c r="F12" s="289"/>
    </row>
    <row r="13" spans="1:12" ht="15.75" x14ac:dyDescent="0.25">
      <c r="B13" s="287">
        <v>4</v>
      </c>
      <c r="C13" s="288" t="s">
        <v>575</v>
      </c>
      <c r="D13" s="289">
        <v>300</v>
      </c>
      <c r="E13" s="289"/>
      <c r="F13" s="289"/>
    </row>
    <row r="14" spans="1:12" ht="15.75" x14ac:dyDescent="0.25">
      <c r="B14" s="287">
        <v>5</v>
      </c>
      <c r="C14" s="288" t="s">
        <v>576</v>
      </c>
      <c r="D14" s="289">
        <v>300</v>
      </c>
      <c r="E14" s="289"/>
      <c r="F14" s="289"/>
    </row>
    <row r="15" spans="1:12" ht="15.75" x14ac:dyDescent="0.25">
      <c r="B15" s="287">
        <v>6</v>
      </c>
      <c r="C15" s="288" t="s">
        <v>577</v>
      </c>
      <c r="D15" s="289">
        <v>1400</v>
      </c>
      <c r="E15" s="289"/>
      <c r="F15" s="289"/>
    </row>
    <row r="16" spans="1:12" ht="15.75" x14ac:dyDescent="0.25">
      <c r="B16" s="287">
        <v>7</v>
      </c>
      <c r="C16" s="288" t="s">
        <v>578</v>
      </c>
      <c r="D16" s="289">
        <v>100</v>
      </c>
      <c r="E16" s="289"/>
      <c r="F16" s="289"/>
    </row>
    <row r="17" spans="2:6" ht="15.75" x14ac:dyDescent="0.25">
      <c r="B17" s="287">
        <v>8</v>
      </c>
      <c r="C17" s="288" t="s">
        <v>579</v>
      </c>
      <c r="D17" s="289">
        <v>100</v>
      </c>
      <c r="E17" s="289"/>
      <c r="F17" s="289"/>
    </row>
    <row r="18" spans="2:6" ht="15.75" x14ac:dyDescent="0.25">
      <c r="B18" s="287">
        <v>9</v>
      </c>
      <c r="C18" s="288" t="s">
        <v>580</v>
      </c>
      <c r="D18" s="289"/>
      <c r="E18" s="289"/>
      <c r="F18" s="289"/>
    </row>
    <row r="19" spans="2:6" ht="15.75" x14ac:dyDescent="0.25">
      <c r="B19" s="287">
        <v>10</v>
      </c>
      <c r="C19" s="288" t="s">
        <v>581</v>
      </c>
      <c r="D19" s="289">
        <v>300</v>
      </c>
      <c r="E19" s="289"/>
      <c r="F19" s="289"/>
    </row>
    <row r="20" spans="2:6" ht="15.75" x14ac:dyDescent="0.25">
      <c r="B20" s="287">
        <v>11</v>
      </c>
      <c r="C20" s="288" t="s">
        <v>582</v>
      </c>
      <c r="D20" s="289"/>
      <c r="E20" s="289"/>
      <c r="F20" s="289"/>
    </row>
    <row r="21" spans="2:6" ht="15.75" x14ac:dyDescent="0.25">
      <c r="B21" s="379" t="s">
        <v>316</v>
      </c>
      <c r="C21" s="380"/>
      <c r="D21" s="290">
        <f>SUM(D10:D20)</f>
        <v>3000</v>
      </c>
      <c r="E21" s="326">
        <f>SUM(E10:E20)</f>
        <v>0</v>
      </c>
      <c r="F21" s="326">
        <f>SUM(F10:F20)</f>
        <v>0</v>
      </c>
    </row>
  </sheetData>
  <mergeCells count="9">
    <mergeCell ref="A1:F1"/>
    <mergeCell ref="A2:F2"/>
    <mergeCell ref="B21:C21"/>
    <mergeCell ref="A3:G3"/>
    <mergeCell ref="A4:G4"/>
    <mergeCell ref="B8:B9"/>
    <mergeCell ref="C8:C9"/>
    <mergeCell ref="D8:F8"/>
    <mergeCell ref="A6:F6"/>
  </mergeCells>
  <pageMargins left="0.7" right="0.7" top="0.75" bottom="0.75" header="0.3" footer="0.3"/>
  <pageSetup paperSize="9" scale="8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1"/>
  <sheetViews>
    <sheetView view="pageBreakPreview" topLeftCell="A6" zoomScaleSheetLayoutView="100" workbookViewId="0">
      <selection activeCell="H29" sqref="H29"/>
    </sheetView>
  </sheetViews>
  <sheetFormatPr defaultRowHeight="15" x14ac:dyDescent="0.25"/>
  <cols>
    <col min="1" max="1" width="23.5703125" style="151" customWidth="1"/>
    <col min="2" max="2" width="58.140625" style="106" customWidth="1"/>
    <col min="3" max="5" width="12.7109375" style="148" customWidth="1"/>
    <col min="6" max="6" width="12.85546875" style="106" customWidth="1"/>
    <col min="7" max="16384" width="9.140625" style="106"/>
  </cols>
  <sheetData>
    <row r="1" spans="1:12" ht="15.75" hidden="1" customHeight="1" x14ac:dyDescent="0.25">
      <c r="A1" s="107" t="s">
        <v>180</v>
      </c>
      <c r="B1" s="107"/>
      <c r="C1" s="161"/>
      <c r="D1" s="161"/>
      <c r="E1" s="161"/>
      <c r="F1" s="107"/>
      <c r="G1" s="107"/>
      <c r="H1" s="107"/>
      <c r="I1" s="107"/>
      <c r="J1" s="107"/>
      <c r="K1" s="107"/>
      <c r="L1" s="107"/>
    </row>
    <row r="2" spans="1:12" ht="24.75" hidden="1" customHeight="1" x14ac:dyDescent="0.25">
      <c r="A2" s="95" t="s">
        <v>315</v>
      </c>
      <c r="B2" s="95"/>
      <c r="C2" s="158"/>
      <c r="D2" s="158"/>
      <c r="E2" s="158"/>
      <c r="F2" s="95"/>
      <c r="G2" s="95"/>
      <c r="H2" s="95"/>
      <c r="I2" s="95"/>
      <c r="J2" s="95"/>
      <c r="K2" s="95"/>
      <c r="L2" s="95"/>
    </row>
    <row r="3" spans="1:12" ht="43.5" hidden="1" customHeight="1" x14ac:dyDescent="0.25">
      <c r="A3" s="95"/>
      <c r="B3" s="95" t="s">
        <v>271</v>
      </c>
      <c r="C3" s="158"/>
      <c r="D3" s="158"/>
      <c r="E3" s="158"/>
      <c r="F3" s="95"/>
      <c r="G3" s="95"/>
      <c r="H3" s="95"/>
      <c r="I3" s="95"/>
      <c r="J3" s="95"/>
      <c r="K3" s="95"/>
    </row>
    <row r="4" spans="1:12" ht="15" hidden="1" customHeight="1" x14ac:dyDescent="0.25">
      <c r="A4" s="107" t="s">
        <v>269</v>
      </c>
      <c r="B4" s="107"/>
      <c r="C4" s="161"/>
      <c r="D4" s="161"/>
      <c r="E4" s="161"/>
      <c r="F4" s="107"/>
      <c r="G4" s="107"/>
      <c r="H4" s="107"/>
      <c r="I4" s="107"/>
      <c r="J4" s="107"/>
      <c r="K4" s="107"/>
    </row>
    <row r="5" spans="1:12" ht="39.75" hidden="1" customHeight="1" x14ac:dyDescent="0.25">
      <c r="A5" s="95"/>
      <c r="B5" s="95" t="s">
        <v>270</v>
      </c>
      <c r="C5" s="158"/>
      <c r="D5" s="158"/>
      <c r="E5" s="158"/>
      <c r="F5" s="95"/>
      <c r="G5" s="95"/>
      <c r="H5" s="95"/>
      <c r="I5" s="95"/>
      <c r="J5" s="95"/>
      <c r="K5" s="95"/>
    </row>
    <row r="6" spans="1:12" ht="15.75" customHeight="1" x14ac:dyDescent="0.25">
      <c r="A6" s="336" t="s">
        <v>607</v>
      </c>
      <c r="B6" s="336"/>
      <c r="C6" s="336"/>
      <c r="D6" s="336"/>
      <c r="E6" s="336"/>
      <c r="F6" s="107"/>
      <c r="G6" s="107"/>
      <c r="H6" s="107"/>
      <c r="I6" s="107"/>
      <c r="J6" s="107"/>
      <c r="K6" s="107"/>
      <c r="L6" s="107"/>
    </row>
    <row r="7" spans="1:12" ht="51.75" customHeight="1" x14ac:dyDescent="0.25">
      <c r="A7" s="337" t="s">
        <v>616</v>
      </c>
      <c r="B7" s="337"/>
      <c r="C7" s="337"/>
      <c r="D7" s="337"/>
      <c r="E7" s="337"/>
      <c r="F7" s="95"/>
      <c r="G7" s="95"/>
      <c r="H7" s="95"/>
      <c r="I7" s="95"/>
      <c r="J7" s="95"/>
      <c r="K7" s="95"/>
      <c r="L7" s="95"/>
    </row>
    <row r="8" spans="1:12" x14ac:dyDescent="0.25">
      <c r="A8" s="336" t="s">
        <v>585</v>
      </c>
      <c r="B8" s="336"/>
      <c r="C8" s="336"/>
      <c r="D8" s="336"/>
      <c r="E8" s="336"/>
      <c r="F8" s="107"/>
      <c r="G8" s="107"/>
      <c r="H8" s="107"/>
      <c r="I8" s="107"/>
      <c r="J8" s="107"/>
      <c r="K8" s="107"/>
      <c r="L8" s="107"/>
    </row>
    <row r="9" spans="1:12" ht="44.25" customHeight="1" x14ac:dyDescent="0.25">
      <c r="A9" s="337" t="s">
        <v>601</v>
      </c>
      <c r="B9" s="337"/>
      <c r="C9" s="337"/>
      <c r="D9" s="337"/>
      <c r="E9" s="337"/>
      <c r="F9" s="95"/>
      <c r="G9" s="95"/>
      <c r="H9" s="95"/>
      <c r="I9" s="95"/>
      <c r="J9" s="95"/>
      <c r="K9" s="95"/>
      <c r="L9" s="95"/>
    </row>
    <row r="10" spans="1:12" ht="13.5" customHeight="1" x14ac:dyDescent="0.25">
      <c r="A10" s="122"/>
      <c r="B10" s="122"/>
      <c r="C10" s="123"/>
      <c r="D10" s="123"/>
      <c r="E10" s="123"/>
    </row>
    <row r="11" spans="1:12" ht="12.75" customHeight="1" x14ac:dyDescent="0.25">
      <c r="A11" s="388" t="s">
        <v>550</v>
      </c>
      <c r="B11" s="388"/>
      <c r="C11" s="388"/>
      <c r="D11" s="388"/>
      <c r="E11" s="388"/>
    </row>
    <row r="12" spans="1:12" ht="23.25" customHeight="1" x14ac:dyDescent="0.25">
      <c r="A12" s="388"/>
      <c r="B12" s="388"/>
      <c r="C12" s="388"/>
      <c r="D12" s="388"/>
      <c r="E12" s="388"/>
    </row>
    <row r="13" spans="1:12" ht="16.5" x14ac:dyDescent="0.25">
      <c r="A13" s="124"/>
      <c r="B13" s="124"/>
      <c r="C13" s="125"/>
      <c r="D13" s="125"/>
      <c r="E13" s="125"/>
    </row>
    <row r="14" spans="1:12" s="126" customFormat="1" ht="17.25" customHeight="1" x14ac:dyDescent="0.25">
      <c r="A14" s="385" t="s">
        <v>441</v>
      </c>
      <c r="B14" s="386" t="s">
        <v>120</v>
      </c>
      <c r="C14" s="389" t="s">
        <v>462</v>
      </c>
      <c r="D14" s="389"/>
      <c r="E14" s="389"/>
    </row>
    <row r="15" spans="1:12" s="127" customFormat="1" ht="22.5" customHeight="1" x14ac:dyDescent="0.25">
      <c r="A15" s="385"/>
      <c r="B15" s="387"/>
      <c r="C15" s="310" t="s">
        <v>466</v>
      </c>
      <c r="D15" s="310" t="s">
        <v>492</v>
      </c>
      <c r="E15" s="310" t="s">
        <v>540</v>
      </c>
    </row>
    <row r="16" spans="1:12" s="50" customFormat="1" ht="12.75" x14ac:dyDescent="0.2">
      <c r="A16" s="128"/>
      <c r="B16" s="129" t="s">
        <v>189</v>
      </c>
      <c r="C16" s="162">
        <f>C17</f>
        <v>0</v>
      </c>
      <c r="D16" s="162">
        <f>D17</f>
        <v>0</v>
      </c>
      <c r="E16" s="162">
        <f>E17</f>
        <v>0</v>
      </c>
    </row>
    <row r="17" spans="1:5" s="131" customFormat="1" ht="15.75" customHeight="1" x14ac:dyDescent="0.2">
      <c r="A17" s="130" t="s">
        <v>190</v>
      </c>
      <c r="B17" s="129" t="s">
        <v>191</v>
      </c>
      <c r="C17" s="162">
        <f>C18+C22+C28</f>
        <v>0</v>
      </c>
      <c r="D17" s="162">
        <f>D18+D22+D28</f>
        <v>0</v>
      </c>
      <c r="E17" s="162">
        <f>E18+E22+E28</f>
        <v>0</v>
      </c>
    </row>
    <row r="18" spans="1:5" s="131" customFormat="1" ht="20.25" customHeight="1" x14ac:dyDescent="0.2">
      <c r="A18" s="132" t="s">
        <v>306</v>
      </c>
      <c r="B18" s="133" t="s">
        <v>285</v>
      </c>
      <c r="C18" s="162">
        <f>C20+C21</f>
        <v>0</v>
      </c>
      <c r="D18" s="162">
        <f>D20+D21</f>
        <v>0</v>
      </c>
      <c r="E18" s="162">
        <f>E20+E21</f>
        <v>0</v>
      </c>
    </row>
    <row r="19" spans="1:5" s="131" customFormat="1" ht="28.5" hidden="1" customHeight="1" x14ac:dyDescent="0.2">
      <c r="A19" s="132" t="s">
        <v>194</v>
      </c>
      <c r="B19" s="133" t="s">
        <v>195</v>
      </c>
      <c r="C19" s="162">
        <f>C20-C21</f>
        <v>0</v>
      </c>
      <c r="D19" s="162">
        <f>D20-D21</f>
        <v>0</v>
      </c>
      <c r="E19" s="162">
        <f>E20-E21</f>
        <v>0</v>
      </c>
    </row>
    <row r="20" spans="1:5" s="131" customFormat="1" ht="29.25" customHeight="1" x14ac:dyDescent="0.2">
      <c r="A20" s="134" t="s">
        <v>304</v>
      </c>
      <c r="B20" s="135" t="s">
        <v>302</v>
      </c>
      <c r="C20" s="162">
        <v>0</v>
      </c>
      <c r="D20" s="162">
        <v>0</v>
      </c>
      <c r="E20" s="162">
        <v>0</v>
      </c>
    </row>
    <row r="21" spans="1:5" s="131" customFormat="1" ht="29.25" customHeight="1" x14ac:dyDescent="0.2">
      <c r="A21" s="136" t="s">
        <v>305</v>
      </c>
      <c r="B21" s="135" t="s">
        <v>303</v>
      </c>
      <c r="C21" s="163">
        <v>0</v>
      </c>
      <c r="D21" s="163">
        <v>0</v>
      </c>
      <c r="E21" s="163">
        <v>0</v>
      </c>
    </row>
    <row r="22" spans="1:5" s="131" customFormat="1" ht="26.25" hidden="1" customHeight="1" x14ac:dyDescent="0.2">
      <c r="A22" s="132" t="s">
        <v>192</v>
      </c>
      <c r="B22" s="133" t="s">
        <v>193</v>
      </c>
      <c r="C22" s="162">
        <f>C24+C27</f>
        <v>0</v>
      </c>
      <c r="D22" s="162">
        <f>D24+D27</f>
        <v>0</v>
      </c>
      <c r="E22" s="162">
        <f>E24+E27</f>
        <v>0</v>
      </c>
    </row>
    <row r="23" spans="1:5" s="131" customFormat="1" ht="28.5" hidden="1" customHeight="1" x14ac:dyDescent="0.2">
      <c r="A23" s="132" t="s">
        <v>194</v>
      </c>
      <c r="B23" s="133" t="s">
        <v>195</v>
      </c>
      <c r="C23" s="162"/>
      <c r="D23" s="162"/>
      <c r="E23" s="162"/>
    </row>
    <row r="24" spans="1:5" s="131" customFormat="1" ht="39" hidden="1" customHeight="1" x14ac:dyDescent="0.2">
      <c r="A24" s="134" t="s">
        <v>260</v>
      </c>
      <c r="B24" s="133" t="s">
        <v>259</v>
      </c>
      <c r="C24" s="162"/>
      <c r="D24" s="162"/>
      <c r="E24" s="162"/>
    </row>
    <row r="25" spans="1:5" s="131" customFormat="1" ht="26.25" hidden="1" customHeight="1" x14ac:dyDescent="0.2">
      <c r="A25" s="134" t="s">
        <v>196</v>
      </c>
      <c r="B25" s="133" t="s">
        <v>197</v>
      </c>
      <c r="C25" s="162"/>
      <c r="D25" s="162"/>
      <c r="E25" s="162"/>
    </row>
    <row r="26" spans="1:5" s="131" customFormat="1" ht="28.5" hidden="1" customHeight="1" x14ac:dyDescent="0.2">
      <c r="A26" s="134" t="s">
        <v>198</v>
      </c>
      <c r="B26" s="133" t="s">
        <v>197</v>
      </c>
      <c r="C26" s="162"/>
      <c r="D26" s="162"/>
      <c r="E26" s="162"/>
    </row>
    <row r="27" spans="1:5" s="131" customFormat="1" ht="36.75" hidden="1" customHeight="1" x14ac:dyDescent="0.2">
      <c r="A27" s="136" t="s">
        <v>256</v>
      </c>
      <c r="B27" s="137" t="s">
        <v>255</v>
      </c>
      <c r="C27" s="163"/>
      <c r="D27" s="163"/>
      <c r="E27" s="163"/>
    </row>
    <row r="28" spans="1:5" s="131" customFormat="1" ht="18" customHeight="1" x14ac:dyDescent="0.2">
      <c r="A28" s="134" t="s">
        <v>199</v>
      </c>
      <c r="B28" s="133" t="s">
        <v>200</v>
      </c>
      <c r="C28" s="162">
        <v>0</v>
      </c>
      <c r="D28" s="162">
        <v>0</v>
      </c>
      <c r="E28" s="162">
        <f>E29+E30</f>
        <v>0</v>
      </c>
    </row>
    <row r="29" spans="1:5" s="131" customFormat="1" ht="15.75" customHeight="1" x14ac:dyDescent="0.2">
      <c r="A29" s="132" t="s">
        <v>201</v>
      </c>
      <c r="B29" s="129" t="s">
        <v>202</v>
      </c>
      <c r="C29" s="225">
        <v>-528123.77338999999</v>
      </c>
      <c r="D29" s="225">
        <v>-539619.97666000004</v>
      </c>
      <c r="E29" s="225">
        <v>-550913.99572000001</v>
      </c>
    </row>
    <row r="30" spans="1:5" s="131" customFormat="1" ht="12.75" x14ac:dyDescent="0.2">
      <c r="A30" s="132" t="s">
        <v>203</v>
      </c>
      <c r="B30" s="129" t="s">
        <v>204</v>
      </c>
      <c r="C30" s="225">
        <v>528123.77338999999</v>
      </c>
      <c r="D30" s="225">
        <v>539619.97666000004</v>
      </c>
      <c r="E30" s="225">
        <v>550913.99572000001</v>
      </c>
    </row>
    <row r="31" spans="1:5" s="50" customFormat="1" ht="12.75" x14ac:dyDescent="0.2">
      <c r="A31" s="132" t="s">
        <v>205</v>
      </c>
      <c r="B31" s="129" t="s">
        <v>206</v>
      </c>
      <c r="C31" s="225">
        <v>-528123.77338999999</v>
      </c>
      <c r="D31" s="225">
        <v>-539619.97666000004</v>
      </c>
      <c r="E31" s="225">
        <v>-550913.99572000001</v>
      </c>
    </row>
    <row r="32" spans="1:5" s="50" customFormat="1" ht="12.75" x14ac:dyDescent="0.2">
      <c r="A32" s="132" t="s">
        <v>207</v>
      </c>
      <c r="B32" s="129" t="s">
        <v>208</v>
      </c>
      <c r="C32" s="225">
        <v>-528123.77338999999</v>
      </c>
      <c r="D32" s="225">
        <v>-539619.97666000004</v>
      </c>
      <c r="E32" s="225">
        <v>-550913.99572000001</v>
      </c>
    </row>
    <row r="33" spans="1:5" s="50" customFormat="1" ht="25.5" x14ac:dyDescent="0.2">
      <c r="A33" s="132" t="s">
        <v>209</v>
      </c>
      <c r="B33" s="133" t="s">
        <v>257</v>
      </c>
      <c r="C33" s="225">
        <v>-528123.77338999999</v>
      </c>
      <c r="D33" s="225">
        <v>-539619.97666000004</v>
      </c>
      <c r="E33" s="225">
        <v>-550913.99572000001</v>
      </c>
    </row>
    <row r="34" spans="1:5" s="50" customFormat="1" ht="12.75" x14ac:dyDescent="0.2">
      <c r="A34" s="132" t="s">
        <v>210</v>
      </c>
      <c r="B34" s="129" t="s">
        <v>211</v>
      </c>
      <c r="C34" s="225">
        <v>528123.77338999999</v>
      </c>
      <c r="D34" s="225">
        <v>539619.97666000004</v>
      </c>
      <c r="E34" s="225">
        <v>550913.99572000001</v>
      </c>
    </row>
    <row r="35" spans="1:5" s="131" customFormat="1" ht="18" customHeight="1" x14ac:dyDescent="0.2">
      <c r="A35" s="132" t="s">
        <v>212</v>
      </c>
      <c r="B35" s="129" t="s">
        <v>213</v>
      </c>
      <c r="C35" s="225">
        <v>528123.77338999999</v>
      </c>
      <c r="D35" s="225">
        <v>539619.97666000004</v>
      </c>
      <c r="E35" s="225">
        <v>550913.99572000001</v>
      </c>
    </row>
    <row r="36" spans="1:5" s="50" customFormat="1" ht="25.5" customHeight="1" x14ac:dyDescent="0.2">
      <c r="A36" s="132" t="s">
        <v>214</v>
      </c>
      <c r="B36" s="133" t="s">
        <v>258</v>
      </c>
      <c r="C36" s="225">
        <v>528123.77338999999</v>
      </c>
      <c r="D36" s="225">
        <v>539619.97666000004</v>
      </c>
      <c r="E36" s="225">
        <v>550913.99572000001</v>
      </c>
    </row>
    <row r="37" spans="1:5" s="141" customFormat="1" ht="20.25" hidden="1" customHeight="1" x14ac:dyDescent="0.2">
      <c r="A37" s="138" t="s">
        <v>215</v>
      </c>
      <c r="B37" s="139" t="s">
        <v>216</v>
      </c>
      <c r="C37" s="140"/>
      <c r="D37" s="140"/>
      <c r="E37" s="162" t="e">
        <f>D37/C37*100</f>
        <v>#DIV/0!</v>
      </c>
    </row>
    <row r="38" spans="1:5" s="141" customFormat="1" ht="12.75" x14ac:dyDescent="0.2">
      <c r="A38" s="142"/>
      <c r="B38" s="143"/>
      <c r="C38" s="144"/>
      <c r="D38" s="144"/>
      <c r="E38" s="144"/>
    </row>
    <row r="39" spans="1:5" s="141" customFormat="1" ht="12.75" x14ac:dyDescent="0.2">
      <c r="A39" s="142"/>
      <c r="B39" s="143"/>
      <c r="C39" s="144"/>
      <c r="D39" s="144"/>
      <c r="E39" s="144"/>
    </row>
    <row r="40" spans="1:5" s="141" customFormat="1" ht="12.75" x14ac:dyDescent="0.2">
      <c r="A40" s="142"/>
      <c r="B40" s="143"/>
      <c r="C40" s="144"/>
      <c r="D40" s="144"/>
      <c r="E40" s="144"/>
    </row>
    <row r="41" spans="1:5" s="141" customFormat="1" ht="12.75" x14ac:dyDescent="0.2">
      <c r="A41" s="145"/>
      <c r="C41" s="146"/>
      <c r="D41" s="146"/>
      <c r="E41" s="146"/>
    </row>
    <row r="42" spans="1:5" s="141" customFormat="1" ht="12.75" x14ac:dyDescent="0.2">
      <c r="A42" s="142"/>
      <c r="B42" s="143"/>
      <c r="C42" s="144"/>
      <c r="D42" s="144"/>
      <c r="E42" s="144"/>
    </row>
    <row r="43" spans="1:5" s="141" customFormat="1" ht="12.75" x14ac:dyDescent="0.2">
      <c r="A43" s="142"/>
      <c r="B43" s="143"/>
      <c r="C43" s="144"/>
      <c r="D43" s="144"/>
      <c r="E43" s="144"/>
    </row>
    <row r="44" spans="1:5" x14ac:dyDescent="0.25">
      <c r="A44" s="142"/>
      <c r="B44" s="143"/>
      <c r="C44" s="144"/>
      <c r="D44" s="144"/>
      <c r="E44" s="144"/>
    </row>
    <row r="45" spans="1:5" x14ac:dyDescent="0.25">
      <c r="A45" s="147"/>
    </row>
    <row r="46" spans="1:5" x14ac:dyDescent="0.25">
      <c r="A46" s="147"/>
    </row>
    <row r="47" spans="1:5" x14ac:dyDescent="0.25">
      <c r="A47" s="147"/>
    </row>
    <row r="48" spans="1:5" x14ac:dyDescent="0.25">
      <c r="A48" s="147"/>
    </row>
    <row r="49" spans="1:2" x14ac:dyDescent="0.25">
      <c r="A49" s="147"/>
    </row>
    <row r="50" spans="1:2" x14ac:dyDescent="0.25">
      <c r="A50" s="147"/>
    </row>
    <row r="51" spans="1:2" x14ac:dyDescent="0.25">
      <c r="A51" s="147"/>
    </row>
    <row r="52" spans="1:2" x14ac:dyDescent="0.25">
      <c r="A52" s="147"/>
    </row>
    <row r="53" spans="1:2" x14ac:dyDescent="0.25">
      <c r="A53" s="147"/>
    </row>
    <row r="54" spans="1:2" x14ac:dyDescent="0.25">
      <c r="A54" s="147"/>
    </row>
    <row r="55" spans="1:2" x14ac:dyDescent="0.25">
      <c r="A55" s="147"/>
    </row>
    <row r="56" spans="1:2" x14ac:dyDescent="0.25">
      <c r="A56" s="147"/>
      <c r="B56" s="149"/>
    </row>
    <row r="57" spans="1:2" x14ac:dyDescent="0.25">
      <c r="A57" s="147"/>
      <c r="B57" s="150"/>
    </row>
    <row r="58" spans="1:2" x14ac:dyDescent="0.25">
      <c r="A58" s="147"/>
      <c r="B58" s="149"/>
    </row>
    <row r="59" spans="1:2" x14ac:dyDescent="0.25">
      <c r="A59" s="147"/>
      <c r="B59" s="149"/>
    </row>
    <row r="60" spans="1:2" x14ac:dyDescent="0.25">
      <c r="A60" s="147"/>
      <c r="B60" s="149"/>
    </row>
    <row r="61" spans="1:2" x14ac:dyDescent="0.25">
      <c r="A61" s="147"/>
      <c r="B61" s="149"/>
    </row>
    <row r="62" spans="1:2" x14ac:dyDescent="0.25">
      <c r="A62" s="147"/>
      <c r="B62" s="149"/>
    </row>
    <row r="63" spans="1:2" x14ac:dyDescent="0.25">
      <c r="A63" s="147"/>
      <c r="B63" s="149"/>
    </row>
    <row r="64" spans="1:2" x14ac:dyDescent="0.25">
      <c r="A64" s="147"/>
      <c r="B64" s="150"/>
    </row>
    <row r="65" spans="1:2" x14ac:dyDescent="0.25">
      <c r="A65" s="147"/>
      <c r="B65" s="150"/>
    </row>
    <row r="66" spans="1:2" x14ac:dyDescent="0.25">
      <c r="A66" s="147"/>
      <c r="B66" s="150"/>
    </row>
    <row r="67" spans="1:2" x14ac:dyDescent="0.25">
      <c r="A67" s="147"/>
      <c r="B67" s="150"/>
    </row>
    <row r="68" spans="1:2" x14ac:dyDescent="0.25">
      <c r="A68" s="147"/>
      <c r="B68" s="150"/>
    </row>
    <row r="69" spans="1:2" x14ac:dyDescent="0.25">
      <c r="A69" s="147"/>
      <c r="B69" s="150"/>
    </row>
    <row r="70" spans="1:2" x14ac:dyDescent="0.25">
      <c r="A70" s="147"/>
      <c r="B70" s="150"/>
    </row>
    <row r="71" spans="1:2" x14ac:dyDescent="0.25">
      <c r="A71" s="147"/>
      <c r="B71" s="150"/>
    </row>
    <row r="72" spans="1:2" x14ac:dyDescent="0.25">
      <c r="B72" s="150"/>
    </row>
    <row r="73" spans="1:2" x14ac:dyDescent="0.25">
      <c r="B73" s="150"/>
    </row>
    <row r="74" spans="1:2" x14ac:dyDescent="0.25">
      <c r="B74" s="150"/>
    </row>
    <row r="75" spans="1:2" x14ac:dyDescent="0.25">
      <c r="B75" s="150"/>
    </row>
    <row r="76" spans="1:2" x14ac:dyDescent="0.25">
      <c r="B76" s="150"/>
    </row>
    <row r="77" spans="1:2" x14ac:dyDescent="0.25">
      <c r="B77" s="150"/>
    </row>
    <row r="78" spans="1:2" x14ac:dyDescent="0.25">
      <c r="B78" s="150"/>
    </row>
    <row r="79" spans="1:2" x14ac:dyDescent="0.25">
      <c r="B79" s="150"/>
    </row>
    <row r="80" spans="1:2" x14ac:dyDescent="0.25">
      <c r="B80" s="150"/>
    </row>
    <row r="81" spans="2:2" x14ac:dyDescent="0.25">
      <c r="B81" s="150"/>
    </row>
    <row r="82" spans="2:2" x14ac:dyDescent="0.25">
      <c r="B82" s="150"/>
    </row>
    <row r="83" spans="2:2" x14ac:dyDescent="0.25">
      <c r="B83" s="150"/>
    </row>
    <row r="84" spans="2:2" x14ac:dyDescent="0.25">
      <c r="B84" s="150"/>
    </row>
    <row r="85" spans="2:2" x14ac:dyDescent="0.25">
      <c r="B85" s="150"/>
    </row>
    <row r="86" spans="2:2" x14ac:dyDescent="0.25">
      <c r="B86" s="150"/>
    </row>
    <row r="87" spans="2:2" x14ac:dyDescent="0.25">
      <c r="B87" s="150"/>
    </row>
    <row r="88" spans="2:2" x14ac:dyDescent="0.25">
      <c r="B88" s="150"/>
    </row>
    <row r="89" spans="2:2" x14ac:dyDescent="0.25">
      <c r="B89" s="150"/>
    </row>
    <row r="90" spans="2:2" x14ac:dyDescent="0.25">
      <c r="B90" s="150"/>
    </row>
    <row r="91" spans="2:2" x14ac:dyDescent="0.25">
      <c r="B91" s="150"/>
    </row>
  </sheetData>
  <mergeCells count="8">
    <mergeCell ref="A6:E6"/>
    <mergeCell ref="A7:E7"/>
    <mergeCell ref="A9:E9"/>
    <mergeCell ref="A8:E8"/>
    <mergeCell ref="A14:A15"/>
    <mergeCell ref="B14:B15"/>
    <mergeCell ref="A11:E12"/>
    <mergeCell ref="C14:E14"/>
  </mergeCells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colBreaks count="1" manualBreakCount="1">
    <brk id="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view="pageBreakPreview" zoomScaleNormal="100" zoomScaleSheetLayoutView="100" workbookViewId="0">
      <selection activeCell="A6" sqref="A6:G6"/>
    </sheetView>
  </sheetViews>
  <sheetFormatPr defaultRowHeight="15" x14ac:dyDescent="0.25"/>
  <cols>
    <col min="3" max="3" width="43.28515625" customWidth="1"/>
    <col min="4" max="4" width="12.42578125" customWidth="1"/>
    <col min="5" max="5" width="13.7109375" customWidth="1"/>
    <col min="6" max="6" width="17.42578125" customWidth="1"/>
    <col min="7" max="7" width="45.5703125" hidden="1" customWidth="1"/>
    <col min="8" max="9" width="9.140625" customWidth="1"/>
    <col min="259" max="259" width="43.28515625" customWidth="1"/>
    <col min="260" max="260" width="12.42578125" customWidth="1"/>
    <col min="261" max="261" width="13.7109375" customWidth="1"/>
    <col min="262" max="262" width="17.42578125" customWidth="1"/>
    <col min="263" max="263" width="0" hidden="1" customWidth="1"/>
    <col min="264" max="265" width="9.140625" customWidth="1"/>
    <col min="515" max="515" width="43.28515625" customWidth="1"/>
    <col min="516" max="516" width="12.42578125" customWidth="1"/>
    <col min="517" max="517" width="13.7109375" customWidth="1"/>
    <col min="518" max="518" width="17.42578125" customWidth="1"/>
    <col min="519" max="519" width="0" hidden="1" customWidth="1"/>
    <col min="520" max="521" width="9.140625" customWidth="1"/>
    <col min="771" max="771" width="43.28515625" customWidth="1"/>
    <col min="772" max="772" width="12.42578125" customWidth="1"/>
    <col min="773" max="773" width="13.7109375" customWidth="1"/>
    <col min="774" max="774" width="17.42578125" customWidth="1"/>
    <col min="775" max="775" width="0" hidden="1" customWidth="1"/>
    <col min="776" max="777" width="9.140625" customWidth="1"/>
    <col min="1027" max="1027" width="43.28515625" customWidth="1"/>
    <col min="1028" max="1028" width="12.42578125" customWidth="1"/>
    <col min="1029" max="1029" width="13.7109375" customWidth="1"/>
    <col min="1030" max="1030" width="17.42578125" customWidth="1"/>
    <col min="1031" max="1031" width="0" hidden="1" customWidth="1"/>
    <col min="1032" max="1033" width="9.140625" customWidth="1"/>
    <col min="1283" max="1283" width="43.28515625" customWidth="1"/>
    <col min="1284" max="1284" width="12.42578125" customWidth="1"/>
    <col min="1285" max="1285" width="13.7109375" customWidth="1"/>
    <col min="1286" max="1286" width="17.42578125" customWidth="1"/>
    <col min="1287" max="1287" width="0" hidden="1" customWidth="1"/>
    <col min="1288" max="1289" width="9.140625" customWidth="1"/>
    <col min="1539" max="1539" width="43.28515625" customWidth="1"/>
    <col min="1540" max="1540" width="12.42578125" customWidth="1"/>
    <col min="1541" max="1541" width="13.7109375" customWidth="1"/>
    <col min="1542" max="1542" width="17.42578125" customWidth="1"/>
    <col min="1543" max="1543" width="0" hidden="1" customWidth="1"/>
    <col min="1544" max="1545" width="9.140625" customWidth="1"/>
    <col min="1795" max="1795" width="43.28515625" customWidth="1"/>
    <col min="1796" max="1796" width="12.42578125" customWidth="1"/>
    <col min="1797" max="1797" width="13.7109375" customWidth="1"/>
    <col min="1798" max="1798" width="17.42578125" customWidth="1"/>
    <col min="1799" max="1799" width="0" hidden="1" customWidth="1"/>
    <col min="1800" max="1801" width="9.140625" customWidth="1"/>
    <col min="2051" max="2051" width="43.28515625" customWidth="1"/>
    <col min="2052" max="2052" width="12.42578125" customWidth="1"/>
    <col min="2053" max="2053" width="13.7109375" customWidth="1"/>
    <col min="2054" max="2054" width="17.42578125" customWidth="1"/>
    <col min="2055" max="2055" width="0" hidden="1" customWidth="1"/>
    <col min="2056" max="2057" width="9.140625" customWidth="1"/>
    <col min="2307" max="2307" width="43.28515625" customWidth="1"/>
    <col min="2308" max="2308" width="12.42578125" customWidth="1"/>
    <col min="2309" max="2309" width="13.7109375" customWidth="1"/>
    <col min="2310" max="2310" width="17.42578125" customWidth="1"/>
    <col min="2311" max="2311" width="0" hidden="1" customWidth="1"/>
    <col min="2312" max="2313" width="9.140625" customWidth="1"/>
    <col min="2563" max="2563" width="43.28515625" customWidth="1"/>
    <col min="2564" max="2564" width="12.42578125" customWidth="1"/>
    <col min="2565" max="2565" width="13.7109375" customWidth="1"/>
    <col min="2566" max="2566" width="17.42578125" customWidth="1"/>
    <col min="2567" max="2567" width="0" hidden="1" customWidth="1"/>
    <col min="2568" max="2569" width="9.140625" customWidth="1"/>
    <col min="2819" max="2819" width="43.28515625" customWidth="1"/>
    <col min="2820" max="2820" width="12.42578125" customWidth="1"/>
    <col min="2821" max="2821" width="13.7109375" customWidth="1"/>
    <col min="2822" max="2822" width="17.42578125" customWidth="1"/>
    <col min="2823" max="2823" width="0" hidden="1" customWidth="1"/>
    <col min="2824" max="2825" width="9.140625" customWidth="1"/>
    <col min="3075" max="3075" width="43.28515625" customWidth="1"/>
    <col min="3076" max="3076" width="12.42578125" customWidth="1"/>
    <col min="3077" max="3077" width="13.7109375" customWidth="1"/>
    <col min="3078" max="3078" width="17.42578125" customWidth="1"/>
    <col min="3079" max="3079" width="0" hidden="1" customWidth="1"/>
    <col min="3080" max="3081" width="9.140625" customWidth="1"/>
    <col min="3331" max="3331" width="43.28515625" customWidth="1"/>
    <col min="3332" max="3332" width="12.42578125" customWidth="1"/>
    <col min="3333" max="3333" width="13.7109375" customWidth="1"/>
    <col min="3334" max="3334" width="17.42578125" customWidth="1"/>
    <col min="3335" max="3335" width="0" hidden="1" customWidth="1"/>
    <col min="3336" max="3337" width="9.140625" customWidth="1"/>
    <col min="3587" max="3587" width="43.28515625" customWidth="1"/>
    <col min="3588" max="3588" width="12.42578125" customWidth="1"/>
    <col min="3589" max="3589" width="13.7109375" customWidth="1"/>
    <col min="3590" max="3590" width="17.42578125" customWidth="1"/>
    <col min="3591" max="3591" width="0" hidden="1" customWidth="1"/>
    <col min="3592" max="3593" width="9.140625" customWidth="1"/>
    <col min="3843" max="3843" width="43.28515625" customWidth="1"/>
    <col min="3844" max="3844" width="12.42578125" customWidth="1"/>
    <col min="3845" max="3845" width="13.7109375" customWidth="1"/>
    <col min="3846" max="3846" width="17.42578125" customWidth="1"/>
    <col min="3847" max="3847" width="0" hidden="1" customWidth="1"/>
    <col min="3848" max="3849" width="9.140625" customWidth="1"/>
    <col min="4099" max="4099" width="43.28515625" customWidth="1"/>
    <col min="4100" max="4100" width="12.42578125" customWidth="1"/>
    <col min="4101" max="4101" width="13.7109375" customWidth="1"/>
    <col min="4102" max="4102" width="17.42578125" customWidth="1"/>
    <col min="4103" max="4103" width="0" hidden="1" customWidth="1"/>
    <col min="4104" max="4105" width="9.140625" customWidth="1"/>
    <col min="4355" max="4355" width="43.28515625" customWidth="1"/>
    <col min="4356" max="4356" width="12.42578125" customWidth="1"/>
    <col min="4357" max="4357" width="13.7109375" customWidth="1"/>
    <col min="4358" max="4358" width="17.42578125" customWidth="1"/>
    <col min="4359" max="4359" width="0" hidden="1" customWidth="1"/>
    <col min="4360" max="4361" width="9.140625" customWidth="1"/>
    <col min="4611" max="4611" width="43.28515625" customWidth="1"/>
    <col min="4612" max="4612" width="12.42578125" customWidth="1"/>
    <col min="4613" max="4613" width="13.7109375" customWidth="1"/>
    <col min="4614" max="4614" width="17.42578125" customWidth="1"/>
    <col min="4615" max="4615" width="0" hidden="1" customWidth="1"/>
    <col min="4616" max="4617" width="9.140625" customWidth="1"/>
    <col min="4867" max="4867" width="43.28515625" customWidth="1"/>
    <col min="4868" max="4868" width="12.42578125" customWidth="1"/>
    <col min="4869" max="4869" width="13.7109375" customWidth="1"/>
    <col min="4870" max="4870" width="17.42578125" customWidth="1"/>
    <col min="4871" max="4871" width="0" hidden="1" customWidth="1"/>
    <col min="4872" max="4873" width="9.140625" customWidth="1"/>
    <col min="5123" max="5123" width="43.28515625" customWidth="1"/>
    <col min="5124" max="5124" width="12.42578125" customWidth="1"/>
    <col min="5125" max="5125" width="13.7109375" customWidth="1"/>
    <col min="5126" max="5126" width="17.42578125" customWidth="1"/>
    <col min="5127" max="5127" width="0" hidden="1" customWidth="1"/>
    <col min="5128" max="5129" width="9.140625" customWidth="1"/>
    <col min="5379" max="5379" width="43.28515625" customWidth="1"/>
    <col min="5380" max="5380" width="12.42578125" customWidth="1"/>
    <col min="5381" max="5381" width="13.7109375" customWidth="1"/>
    <col min="5382" max="5382" width="17.42578125" customWidth="1"/>
    <col min="5383" max="5383" width="0" hidden="1" customWidth="1"/>
    <col min="5384" max="5385" width="9.140625" customWidth="1"/>
    <col min="5635" max="5635" width="43.28515625" customWidth="1"/>
    <col min="5636" max="5636" width="12.42578125" customWidth="1"/>
    <col min="5637" max="5637" width="13.7109375" customWidth="1"/>
    <col min="5638" max="5638" width="17.42578125" customWidth="1"/>
    <col min="5639" max="5639" width="0" hidden="1" customWidth="1"/>
    <col min="5640" max="5641" width="9.140625" customWidth="1"/>
    <col min="5891" max="5891" width="43.28515625" customWidth="1"/>
    <col min="5892" max="5892" width="12.42578125" customWidth="1"/>
    <col min="5893" max="5893" width="13.7109375" customWidth="1"/>
    <col min="5894" max="5894" width="17.42578125" customWidth="1"/>
    <col min="5895" max="5895" width="0" hidden="1" customWidth="1"/>
    <col min="5896" max="5897" width="9.140625" customWidth="1"/>
    <col min="6147" max="6147" width="43.28515625" customWidth="1"/>
    <col min="6148" max="6148" width="12.42578125" customWidth="1"/>
    <col min="6149" max="6149" width="13.7109375" customWidth="1"/>
    <col min="6150" max="6150" width="17.42578125" customWidth="1"/>
    <col min="6151" max="6151" width="0" hidden="1" customWidth="1"/>
    <col min="6152" max="6153" width="9.140625" customWidth="1"/>
    <col min="6403" max="6403" width="43.28515625" customWidth="1"/>
    <col min="6404" max="6404" width="12.42578125" customWidth="1"/>
    <col min="6405" max="6405" width="13.7109375" customWidth="1"/>
    <col min="6406" max="6406" width="17.42578125" customWidth="1"/>
    <col min="6407" max="6407" width="0" hidden="1" customWidth="1"/>
    <col min="6408" max="6409" width="9.140625" customWidth="1"/>
    <col min="6659" max="6659" width="43.28515625" customWidth="1"/>
    <col min="6660" max="6660" width="12.42578125" customWidth="1"/>
    <col min="6661" max="6661" width="13.7109375" customWidth="1"/>
    <col min="6662" max="6662" width="17.42578125" customWidth="1"/>
    <col min="6663" max="6663" width="0" hidden="1" customWidth="1"/>
    <col min="6664" max="6665" width="9.140625" customWidth="1"/>
    <col min="6915" max="6915" width="43.28515625" customWidth="1"/>
    <col min="6916" max="6916" width="12.42578125" customWidth="1"/>
    <col min="6917" max="6917" width="13.7109375" customWidth="1"/>
    <col min="6918" max="6918" width="17.42578125" customWidth="1"/>
    <col min="6919" max="6919" width="0" hidden="1" customWidth="1"/>
    <col min="6920" max="6921" width="9.140625" customWidth="1"/>
    <col min="7171" max="7171" width="43.28515625" customWidth="1"/>
    <col min="7172" max="7172" width="12.42578125" customWidth="1"/>
    <col min="7173" max="7173" width="13.7109375" customWidth="1"/>
    <col min="7174" max="7174" width="17.42578125" customWidth="1"/>
    <col min="7175" max="7175" width="0" hidden="1" customWidth="1"/>
    <col min="7176" max="7177" width="9.140625" customWidth="1"/>
    <col min="7427" max="7427" width="43.28515625" customWidth="1"/>
    <col min="7428" max="7428" width="12.42578125" customWidth="1"/>
    <col min="7429" max="7429" width="13.7109375" customWidth="1"/>
    <col min="7430" max="7430" width="17.42578125" customWidth="1"/>
    <col min="7431" max="7431" width="0" hidden="1" customWidth="1"/>
    <col min="7432" max="7433" width="9.140625" customWidth="1"/>
    <col min="7683" max="7683" width="43.28515625" customWidth="1"/>
    <col min="7684" max="7684" width="12.42578125" customWidth="1"/>
    <col min="7685" max="7685" width="13.7109375" customWidth="1"/>
    <col min="7686" max="7686" width="17.42578125" customWidth="1"/>
    <col min="7687" max="7687" width="0" hidden="1" customWidth="1"/>
    <col min="7688" max="7689" width="9.140625" customWidth="1"/>
    <col min="7939" max="7939" width="43.28515625" customWidth="1"/>
    <col min="7940" max="7940" width="12.42578125" customWidth="1"/>
    <col min="7941" max="7941" width="13.7109375" customWidth="1"/>
    <col min="7942" max="7942" width="17.42578125" customWidth="1"/>
    <col min="7943" max="7943" width="0" hidden="1" customWidth="1"/>
    <col min="7944" max="7945" width="9.140625" customWidth="1"/>
    <col min="8195" max="8195" width="43.28515625" customWidth="1"/>
    <col min="8196" max="8196" width="12.42578125" customWidth="1"/>
    <col min="8197" max="8197" width="13.7109375" customWidth="1"/>
    <col min="8198" max="8198" width="17.42578125" customWidth="1"/>
    <col min="8199" max="8199" width="0" hidden="1" customWidth="1"/>
    <col min="8200" max="8201" width="9.140625" customWidth="1"/>
    <col min="8451" max="8451" width="43.28515625" customWidth="1"/>
    <col min="8452" max="8452" width="12.42578125" customWidth="1"/>
    <col min="8453" max="8453" width="13.7109375" customWidth="1"/>
    <col min="8454" max="8454" width="17.42578125" customWidth="1"/>
    <col min="8455" max="8455" width="0" hidden="1" customWidth="1"/>
    <col min="8456" max="8457" width="9.140625" customWidth="1"/>
    <col min="8707" max="8707" width="43.28515625" customWidth="1"/>
    <col min="8708" max="8708" width="12.42578125" customWidth="1"/>
    <col min="8709" max="8709" width="13.7109375" customWidth="1"/>
    <col min="8710" max="8710" width="17.42578125" customWidth="1"/>
    <col min="8711" max="8711" width="0" hidden="1" customWidth="1"/>
    <col min="8712" max="8713" width="9.140625" customWidth="1"/>
    <col min="8963" max="8963" width="43.28515625" customWidth="1"/>
    <col min="8964" max="8964" width="12.42578125" customWidth="1"/>
    <col min="8965" max="8965" width="13.7109375" customWidth="1"/>
    <col min="8966" max="8966" width="17.42578125" customWidth="1"/>
    <col min="8967" max="8967" width="0" hidden="1" customWidth="1"/>
    <col min="8968" max="8969" width="9.140625" customWidth="1"/>
    <col min="9219" max="9219" width="43.28515625" customWidth="1"/>
    <col min="9220" max="9220" width="12.42578125" customWidth="1"/>
    <col min="9221" max="9221" width="13.7109375" customWidth="1"/>
    <col min="9222" max="9222" width="17.42578125" customWidth="1"/>
    <col min="9223" max="9223" width="0" hidden="1" customWidth="1"/>
    <col min="9224" max="9225" width="9.140625" customWidth="1"/>
    <col min="9475" max="9475" width="43.28515625" customWidth="1"/>
    <col min="9476" max="9476" width="12.42578125" customWidth="1"/>
    <col min="9477" max="9477" width="13.7109375" customWidth="1"/>
    <col min="9478" max="9478" width="17.42578125" customWidth="1"/>
    <col min="9479" max="9479" width="0" hidden="1" customWidth="1"/>
    <col min="9480" max="9481" width="9.140625" customWidth="1"/>
    <col min="9731" max="9731" width="43.28515625" customWidth="1"/>
    <col min="9732" max="9732" width="12.42578125" customWidth="1"/>
    <col min="9733" max="9733" width="13.7109375" customWidth="1"/>
    <col min="9734" max="9734" width="17.42578125" customWidth="1"/>
    <col min="9735" max="9735" width="0" hidden="1" customWidth="1"/>
    <col min="9736" max="9737" width="9.140625" customWidth="1"/>
    <col min="9987" max="9987" width="43.28515625" customWidth="1"/>
    <col min="9988" max="9988" width="12.42578125" customWidth="1"/>
    <col min="9989" max="9989" width="13.7109375" customWidth="1"/>
    <col min="9990" max="9990" width="17.42578125" customWidth="1"/>
    <col min="9991" max="9991" width="0" hidden="1" customWidth="1"/>
    <col min="9992" max="9993" width="9.140625" customWidth="1"/>
    <col min="10243" max="10243" width="43.28515625" customWidth="1"/>
    <col min="10244" max="10244" width="12.42578125" customWidth="1"/>
    <col min="10245" max="10245" width="13.7109375" customWidth="1"/>
    <col min="10246" max="10246" width="17.42578125" customWidth="1"/>
    <col min="10247" max="10247" width="0" hidden="1" customWidth="1"/>
    <col min="10248" max="10249" width="9.140625" customWidth="1"/>
    <col min="10499" max="10499" width="43.28515625" customWidth="1"/>
    <col min="10500" max="10500" width="12.42578125" customWidth="1"/>
    <col min="10501" max="10501" width="13.7109375" customWidth="1"/>
    <col min="10502" max="10502" width="17.42578125" customWidth="1"/>
    <col min="10503" max="10503" width="0" hidden="1" customWidth="1"/>
    <col min="10504" max="10505" width="9.140625" customWidth="1"/>
    <col min="10755" max="10755" width="43.28515625" customWidth="1"/>
    <col min="10756" max="10756" width="12.42578125" customWidth="1"/>
    <col min="10757" max="10757" width="13.7109375" customWidth="1"/>
    <col min="10758" max="10758" width="17.42578125" customWidth="1"/>
    <col min="10759" max="10759" width="0" hidden="1" customWidth="1"/>
    <col min="10760" max="10761" width="9.140625" customWidth="1"/>
    <col min="11011" max="11011" width="43.28515625" customWidth="1"/>
    <col min="11012" max="11012" width="12.42578125" customWidth="1"/>
    <col min="11013" max="11013" width="13.7109375" customWidth="1"/>
    <col min="11014" max="11014" width="17.42578125" customWidth="1"/>
    <col min="11015" max="11015" width="0" hidden="1" customWidth="1"/>
    <col min="11016" max="11017" width="9.140625" customWidth="1"/>
    <col min="11267" max="11267" width="43.28515625" customWidth="1"/>
    <col min="11268" max="11268" width="12.42578125" customWidth="1"/>
    <col min="11269" max="11269" width="13.7109375" customWidth="1"/>
    <col min="11270" max="11270" width="17.42578125" customWidth="1"/>
    <col min="11271" max="11271" width="0" hidden="1" customWidth="1"/>
    <col min="11272" max="11273" width="9.140625" customWidth="1"/>
    <col min="11523" max="11523" width="43.28515625" customWidth="1"/>
    <col min="11524" max="11524" width="12.42578125" customWidth="1"/>
    <col min="11525" max="11525" width="13.7109375" customWidth="1"/>
    <col min="11526" max="11526" width="17.42578125" customWidth="1"/>
    <col min="11527" max="11527" width="0" hidden="1" customWidth="1"/>
    <col min="11528" max="11529" width="9.140625" customWidth="1"/>
    <col min="11779" max="11779" width="43.28515625" customWidth="1"/>
    <col min="11780" max="11780" width="12.42578125" customWidth="1"/>
    <col min="11781" max="11781" width="13.7109375" customWidth="1"/>
    <col min="11782" max="11782" width="17.42578125" customWidth="1"/>
    <col min="11783" max="11783" width="0" hidden="1" customWidth="1"/>
    <col min="11784" max="11785" width="9.140625" customWidth="1"/>
    <col min="12035" max="12035" width="43.28515625" customWidth="1"/>
    <col min="12036" max="12036" width="12.42578125" customWidth="1"/>
    <col min="12037" max="12037" width="13.7109375" customWidth="1"/>
    <col min="12038" max="12038" width="17.42578125" customWidth="1"/>
    <col min="12039" max="12039" width="0" hidden="1" customWidth="1"/>
    <col min="12040" max="12041" width="9.140625" customWidth="1"/>
    <col min="12291" max="12291" width="43.28515625" customWidth="1"/>
    <col min="12292" max="12292" width="12.42578125" customWidth="1"/>
    <col min="12293" max="12293" width="13.7109375" customWidth="1"/>
    <col min="12294" max="12294" width="17.42578125" customWidth="1"/>
    <col min="12295" max="12295" width="0" hidden="1" customWidth="1"/>
    <col min="12296" max="12297" width="9.140625" customWidth="1"/>
    <col min="12547" max="12547" width="43.28515625" customWidth="1"/>
    <col min="12548" max="12548" width="12.42578125" customWidth="1"/>
    <col min="12549" max="12549" width="13.7109375" customWidth="1"/>
    <col min="12550" max="12550" width="17.42578125" customWidth="1"/>
    <col min="12551" max="12551" width="0" hidden="1" customWidth="1"/>
    <col min="12552" max="12553" width="9.140625" customWidth="1"/>
    <col min="12803" max="12803" width="43.28515625" customWidth="1"/>
    <col min="12804" max="12804" width="12.42578125" customWidth="1"/>
    <col min="12805" max="12805" width="13.7109375" customWidth="1"/>
    <col min="12806" max="12806" width="17.42578125" customWidth="1"/>
    <col min="12807" max="12807" width="0" hidden="1" customWidth="1"/>
    <col min="12808" max="12809" width="9.140625" customWidth="1"/>
    <col min="13059" max="13059" width="43.28515625" customWidth="1"/>
    <col min="13060" max="13060" width="12.42578125" customWidth="1"/>
    <col min="13061" max="13061" width="13.7109375" customWidth="1"/>
    <col min="13062" max="13062" width="17.42578125" customWidth="1"/>
    <col min="13063" max="13063" width="0" hidden="1" customWidth="1"/>
    <col min="13064" max="13065" width="9.140625" customWidth="1"/>
    <col min="13315" max="13315" width="43.28515625" customWidth="1"/>
    <col min="13316" max="13316" width="12.42578125" customWidth="1"/>
    <col min="13317" max="13317" width="13.7109375" customWidth="1"/>
    <col min="13318" max="13318" width="17.42578125" customWidth="1"/>
    <col min="13319" max="13319" width="0" hidden="1" customWidth="1"/>
    <col min="13320" max="13321" width="9.140625" customWidth="1"/>
    <col min="13571" max="13571" width="43.28515625" customWidth="1"/>
    <col min="13572" max="13572" width="12.42578125" customWidth="1"/>
    <col min="13573" max="13573" width="13.7109375" customWidth="1"/>
    <col min="13574" max="13574" width="17.42578125" customWidth="1"/>
    <col min="13575" max="13575" width="0" hidden="1" customWidth="1"/>
    <col min="13576" max="13577" width="9.140625" customWidth="1"/>
    <col min="13827" max="13827" width="43.28515625" customWidth="1"/>
    <col min="13828" max="13828" width="12.42578125" customWidth="1"/>
    <col min="13829" max="13829" width="13.7109375" customWidth="1"/>
    <col min="13830" max="13830" width="17.42578125" customWidth="1"/>
    <col min="13831" max="13831" width="0" hidden="1" customWidth="1"/>
    <col min="13832" max="13833" width="9.140625" customWidth="1"/>
    <col min="14083" max="14083" width="43.28515625" customWidth="1"/>
    <col min="14084" max="14084" width="12.42578125" customWidth="1"/>
    <col min="14085" max="14085" width="13.7109375" customWidth="1"/>
    <col min="14086" max="14086" width="17.42578125" customWidth="1"/>
    <col min="14087" max="14087" width="0" hidden="1" customWidth="1"/>
    <col min="14088" max="14089" width="9.140625" customWidth="1"/>
    <col min="14339" max="14339" width="43.28515625" customWidth="1"/>
    <col min="14340" max="14340" width="12.42578125" customWidth="1"/>
    <col min="14341" max="14341" width="13.7109375" customWidth="1"/>
    <col min="14342" max="14342" width="17.42578125" customWidth="1"/>
    <col min="14343" max="14343" width="0" hidden="1" customWidth="1"/>
    <col min="14344" max="14345" width="9.140625" customWidth="1"/>
    <col min="14595" max="14595" width="43.28515625" customWidth="1"/>
    <col min="14596" max="14596" width="12.42578125" customWidth="1"/>
    <col min="14597" max="14597" width="13.7109375" customWidth="1"/>
    <col min="14598" max="14598" width="17.42578125" customWidth="1"/>
    <col min="14599" max="14599" width="0" hidden="1" customWidth="1"/>
    <col min="14600" max="14601" width="9.140625" customWidth="1"/>
    <col min="14851" max="14851" width="43.28515625" customWidth="1"/>
    <col min="14852" max="14852" width="12.42578125" customWidth="1"/>
    <col min="14853" max="14853" width="13.7109375" customWidth="1"/>
    <col min="14854" max="14854" width="17.42578125" customWidth="1"/>
    <col min="14855" max="14855" width="0" hidden="1" customWidth="1"/>
    <col min="14856" max="14857" width="9.140625" customWidth="1"/>
    <col min="15107" max="15107" width="43.28515625" customWidth="1"/>
    <col min="15108" max="15108" width="12.42578125" customWidth="1"/>
    <col min="15109" max="15109" width="13.7109375" customWidth="1"/>
    <col min="15110" max="15110" width="17.42578125" customWidth="1"/>
    <col min="15111" max="15111" width="0" hidden="1" customWidth="1"/>
    <col min="15112" max="15113" width="9.140625" customWidth="1"/>
    <col min="15363" max="15363" width="43.28515625" customWidth="1"/>
    <col min="15364" max="15364" width="12.42578125" customWidth="1"/>
    <col min="15365" max="15365" width="13.7109375" customWidth="1"/>
    <col min="15366" max="15366" width="17.42578125" customWidth="1"/>
    <col min="15367" max="15367" width="0" hidden="1" customWidth="1"/>
    <col min="15368" max="15369" width="9.140625" customWidth="1"/>
    <col min="15619" max="15619" width="43.28515625" customWidth="1"/>
    <col min="15620" max="15620" width="12.42578125" customWidth="1"/>
    <col min="15621" max="15621" width="13.7109375" customWidth="1"/>
    <col min="15622" max="15622" width="17.42578125" customWidth="1"/>
    <col min="15623" max="15623" width="0" hidden="1" customWidth="1"/>
    <col min="15624" max="15625" width="9.140625" customWidth="1"/>
    <col min="15875" max="15875" width="43.28515625" customWidth="1"/>
    <col min="15876" max="15876" width="12.42578125" customWidth="1"/>
    <col min="15877" max="15877" width="13.7109375" customWidth="1"/>
    <col min="15878" max="15878" width="17.42578125" customWidth="1"/>
    <col min="15879" max="15879" width="0" hidden="1" customWidth="1"/>
    <col min="15880" max="15881" width="9.140625" customWidth="1"/>
    <col min="16131" max="16131" width="43.28515625" customWidth="1"/>
    <col min="16132" max="16132" width="12.42578125" customWidth="1"/>
    <col min="16133" max="16133" width="13.7109375" customWidth="1"/>
    <col min="16134" max="16134" width="17.42578125" customWidth="1"/>
    <col min="16135" max="16135" width="0" hidden="1" customWidth="1"/>
    <col min="16136" max="16137" width="9.140625" customWidth="1"/>
  </cols>
  <sheetData>
    <row r="1" spans="1:12" s="106" customFormat="1" ht="15.75" customHeight="1" x14ac:dyDescent="0.25">
      <c r="A1" s="336" t="s">
        <v>608</v>
      </c>
      <c r="B1" s="336"/>
      <c r="C1" s="336"/>
      <c r="D1" s="336"/>
      <c r="E1" s="336"/>
      <c r="F1" s="336"/>
      <c r="G1" s="107"/>
      <c r="H1" s="107"/>
      <c r="I1" s="107"/>
      <c r="J1" s="107"/>
      <c r="K1" s="107"/>
      <c r="L1" s="107"/>
    </row>
    <row r="2" spans="1:12" s="106" customFormat="1" ht="51.75" customHeight="1" x14ac:dyDescent="0.25">
      <c r="A2" s="337" t="s">
        <v>616</v>
      </c>
      <c r="B2" s="337"/>
      <c r="C2" s="337"/>
      <c r="D2" s="337"/>
      <c r="E2" s="337"/>
      <c r="F2" s="337"/>
      <c r="G2" s="95"/>
      <c r="H2" s="95"/>
      <c r="I2" s="95"/>
      <c r="J2" s="95"/>
      <c r="K2" s="95"/>
      <c r="L2" s="95"/>
    </row>
    <row r="3" spans="1:12" ht="20.25" hidden="1" customHeight="1" x14ac:dyDescent="0.25">
      <c r="A3" s="336" t="s">
        <v>583</v>
      </c>
      <c r="B3" s="336"/>
      <c r="C3" s="336"/>
      <c r="D3" s="336"/>
      <c r="E3" s="336"/>
      <c r="F3" s="336"/>
      <c r="G3" s="336"/>
    </row>
    <row r="4" spans="1:12" ht="42" hidden="1" customHeight="1" x14ac:dyDescent="0.25">
      <c r="A4" s="337" t="s">
        <v>600</v>
      </c>
      <c r="B4" s="337"/>
      <c r="C4" s="337"/>
      <c r="D4" s="337"/>
      <c r="E4" s="337"/>
      <c r="F4" s="337"/>
      <c r="G4" s="337"/>
    </row>
    <row r="5" spans="1:12" ht="32.25" customHeight="1" x14ac:dyDescent="0.25">
      <c r="A5" s="320"/>
      <c r="B5" s="320"/>
      <c r="C5" s="320"/>
      <c r="D5" s="291"/>
      <c r="E5" s="291"/>
      <c r="F5" s="291"/>
      <c r="G5" s="291"/>
    </row>
    <row r="6" spans="1:12" ht="67.5" customHeight="1" x14ac:dyDescent="0.25">
      <c r="A6" s="384" t="s">
        <v>612</v>
      </c>
      <c r="B6" s="384"/>
      <c r="C6" s="384"/>
      <c r="D6" s="384"/>
      <c r="E6" s="384"/>
      <c r="F6" s="384"/>
      <c r="G6" s="384"/>
    </row>
    <row r="7" spans="1:12" x14ac:dyDescent="0.25">
      <c r="A7" s="296"/>
      <c r="B7" s="297"/>
      <c r="C7" s="297"/>
      <c r="D7" s="291"/>
      <c r="E7" s="291"/>
      <c r="F7" s="291"/>
      <c r="G7" s="291"/>
    </row>
    <row r="8" spans="1:12" x14ac:dyDescent="0.25">
      <c r="A8" s="298"/>
      <c r="B8" s="390" t="s">
        <v>569</v>
      </c>
      <c r="C8" s="391" t="s">
        <v>570</v>
      </c>
      <c r="D8" s="393" t="s">
        <v>571</v>
      </c>
      <c r="E8" s="393"/>
      <c r="F8" s="393"/>
      <c r="G8" s="291"/>
    </row>
    <row r="9" spans="1:12" x14ac:dyDescent="0.25">
      <c r="A9" s="291"/>
      <c r="B9" s="390"/>
      <c r="C9" s="392"/>
      <c r="D9" s="321" t="s">
        <v>466</v>
      </c>
      <c r="E9" s="321" t="s">
        <v>492</v>
      </c>
      <c r="F9" s="321" t="s">
        <v>540</v>
      </c>
      <c r="G9" s="291"/>
    </row>
    <row r="10" spans="1:12" ht="15.75" x14ac:dyDescent="0.25">
      <c r="A10" s="291"/>
      <c r="B10" s="287">
        <v>1</v>
      </c>
      <c r="C10" s="292" t="s">
        <v>572</v>
      </c>
      <c r="D10" s="289"/>
      <c r="E10" s="295"/>
      <c r="F10" s="295"/>
      <c r="G10" s="291"/>
    </row>
    <row r="11" spans="1:12" ht="15.75" x14ac:dyDescent="0.25">
      <c r="A11" s="291"/>
      <c r="B11" s="287">
        <v>2</v>
      </c>
      <c r="C11" s="292" t="s">
        <v>573</v>
      </c>
      <c r="D11" s="299"/>
      <c r="E11" s="295"/>
      <c r="F11" s="295"/>
      <c r="G11" s="291"/>
    </row>
    <row r="12" spans="1:12" ht="15.75" x14ac:dyDescent="0.25">
      <c r="A12" s="291"/>
      <c r="B12" s="287">
        <v>3</v>
      </c>
      <c r="C12" s="292" t="s">
        <v>574</v>
      </c>
      <c r="D12" s="299"/>
      <c r="E12" s="295"/>
      <c r="F12" s="295"/>
      <c r="G12" s="291"/>
    </row>
    <row r="13" spans="1:12" ht="15.75" x14ac:dyDescent="0.25">
      <c r="A13" s="291"/>
      <c r="B13" s="287">
        <v>4</v>
      </c>
      <c r="C13" s="292" t="s">
        <v>575</v>
      </c>
      <c r="D13" s="299"/>
      <c r="E13" s="295"/>
      <c r="F13" s="295"/>
      <c r="G13" s="291"/>
    </row>
    <row r="14" spans="1:12" ht="15.75" x14ac:dyDescent="0.25">
      <c r="A14" s="291"/>
      <c r="B14" s="287">
        <v>5</v>
      </c>
      <c r="C14" s="292" t="s">
        <v>576</v>
      </c>
      <c r="D14" s="299"/>
      <c r="E14" s="295"/>
      <c r="F14" s="295"/>
      <c r="G14" s="291"/>
    </row>
    <row r="15" spans="1:12" ht="15.75" x14ac:dyDescent="0.25">
      <c r="A15" s="291"/>
      <c r="B15" s="287">
        <v>6</v>
      </c>
      <c r="C15" s="292" t="s">
        <v>577</v>
      </c>
      <c r="D15" s="299"/>
      <c r="E15" s="295"/>
      <c r="F15" s="295"/>
      <c r="G15" s="291"/>
    </row>
    <row r="16" spans="1:12" ht="15.75" x14ac:dyDescent="0.25">
      <c r="A16" s="291"/>
      <c r="B16" s="287">
        <v>7</v>
      </c>
      <c r="C16" s="292" t="s">
        <v>578</v>
      </c>
      <c r="D16" s="299"/>
      <c r="E16" s="295"/>
      <c r="F16" s="295"/>
      <c r="G16" s="291"/>
    </row>
    <row r="17" spans="1:7" ht="15.75" x14ac:dyDescent="0.25">
      <c r="A17" s="291"/>
      <c r="B17" s="287">
        <v>8</v>
      </c>
      <c r="C17" s="292" t="s">
        <v>579</v>
      </c>
      <c r="D17" s="299"/>
      <c r="E17" s="295"/>
      <c r="F17" s="295"/>
      <c r="G17" s="291"/>
    </row>
    <row r="18" spans="1:7" ht="15.75" x14ac:dyDescent="0.25">
      <c r="A18" s="291"/>
      <c r="B18" s="287">
        <v>9</v>
      </c>
      <c r="C18" s="292" t="s">
        <v>580</v>
      </c>
      <c r="D18" s="299"/>
      <c r="E18" s="295"/>
      <c r="F18" s="295"/>
      <c r="G18" s="291"/>
    </row>
    <row r="19" spans="1:7" ht="15.75" x14ac:dyDescent="0.25">
      <c r="A19" s="291"/>
      <c r="B19" s="287">
        <v>10</v>
      </c>
      <c r="C19" s="292" t="s">
        <v>581</v>
      </c>
      <c r="D19" s="299"/>
      <c r="E19" s="295"/>
      <c r="F19" s="295"/>
      <c r="G19" s="291"/>
    </row>
    <row r="20" spans="1:7" ht="15.75" x14ac:dyDescent="0.25">
      <c r="A20" s="291"/>
      <c r="B20" s="287">
        <v>11</v>
      </c>
      <c r="C20" s="292" t="s">
        <v>582</v>
      </c>
      <c r="D20" s="299">
        <v>15.4</v>
      </c>
      <c r="E20" s="295"/>
      <c r="F20" s="295"/>
      <c r="G20" s="291"/>
    </row>
    <row r="21" spans="1:7" ht="15.75" x14ac:dyDescent="0.25">
      <c r="A21" s="291"/>
      <c r="B21" s="379" t="s">
        <v>316</v>
      </c>
      <c r="C21" s="380"/>
      <c r="D21" s="300">
        <f>SUM(D10:D20)</f>
        <v>15.4</v>
      </c>
      <c r="E21" s="290">
        <f>SUM(E10:E20)</f>
        <v>0</v>
      </c>
      <c r="F21" s="290">
        <f>SUM(F10:F20)</f>
        <v>0</v>
      </c>
      <c r="G21" s="291"/>
    </row>
  </sheetData>
  <mergeCells count="9">
    <mergeCell ref="B21:C21"/>
    <mergeCell ref="A1:F1"/>
    <mergeCell ref="A2:F2"/>
    <mergeCell ref="A3:G3"/>
    <mergeCell ref="A4:G4"/>
    <mergeCell ref="A6:G6"/>
    <mergeCell ref="B8:B9"/>
    <mergeCell ref="C8:C9"/>
    <mergeCell ref="D8:F8"/>
  </mergeCells>
  <pageMargins left="0.7" right="0.7" top="0.75" bottom="0.75" header="0.3" footer="0.3"/>
  <pageSetup paperSize="9" scale="83" orientation="portrait" verticalDpi="0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14</vt:i4>
      </vt:variant>
    </vt:vector>
  </HeadingPairs>
  <TitlesOfParts>
    <vt:vector size="24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'1'!Область_печати</vt:lpstr>
      <vt:lpstr>'10'!Область_печати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Olga</cp:lastModifiedBy>
  <cp:lastPrinted>2026-08-03T11:06:10Z</cp:lastPrinted>
  <dcterms:created xsi:type="dcterms:W3CDTF">2014-10-28T05:10:58Z</dcterms:created>
  <dcterms:modified xsi:type="dcterms:W3CDTF">2026-08-03T12:50:57Z</dcterms:modified>
</cp:coreProperties>
</file>